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2120" windowHeight="8640" activeTab="4"/>
  </bookViews>
  <sheets>
    <sheet name="1.mérleg " sheetId="1" r:id="rId1"/>
    <sheet name="2.sz.mérleg működési" sheetId="2" r:id="rId2"/>
    <sheet name="3.sz.mérleg felhalmozási" sheetId="3" r:id="rId3"/>
    <sheet name="4.sz.Bev-kiad." sheetId="4" r:id="rId4"/>
    <sheet name="5.sz.Eng.létszám" sheetId="5" r:id="rId5"/>
    <sheet name="6.sz.Felhalm." sheetId="6" r:id="rId6"/>
    <sheet name="7.sz.EU-s tám." sheetId="7" r:id="rId7"/>
    <sheet name="8. sz. adósságot keletk." sheetId="8" r:id="rId8"/>
    <sheet name="9-10-11.sz." sheetId="9" r:id="rId9"/>
    <sheet name="12.sz.önként váll.fa." sheetId="10" r:id="rId10"/>
    <sheet name="13.sz.állami tám." sheetId="11" r:id="rId11"/>
    <sheet name="1.tájék.Ragsorolandó kiadás" sheetId="12" r:id="rId12"/>
    <sheet name="2.tájék.kedvezmények" sheetId="13" r:id="rId13"/>
    <sheet name="3.tájék.Ei.felh." sheetId="14" r:id="rId14"/>
    <sheet name="4.sz.tájék.Önkorm. összesítő" sheetId="15" r:id="rId15"/>
    <sheet name="5.sz.tájék.Hivatali összesítő" sheetId="16" r:id="rId16"/>
    <sheet name="6.sztájék.kultúra " sheetId="17" r:id="rId17"/>
    <sheet name="7.sz.tájék.szociális" sheetId="18" r:id="rId18"/>
    <sheet name="8.sz.tájék.további szakf_" sheetId="19" r:id="rId19"/>
  </sheets>
  <externalReferences>
    <externalReference r:id="rId22"/>
    <externalReference r:id="rId23"/>
  </externalReferences>
  <definedNames>
    <definedName name="_xlnm.Print_Area" localSheetId="1">'2.sz.mérleg működési'!$A$1:$K$32</definedName>
    <definedName name="_xlnm.Print_Area" localSheetId="2">'3.sz.mérleg felhalmozási'!$A$1:$K$29</definedName>
    <definedName name="_xlnm.Print_Area" localSheetId="3">'4.sz.Bev-kiad.'!$A$1:$S$22</definedName>
    <definedName name="_xlnm.Print_Area" localSheetId="16">'6.sztájék.kultúra '!$A$1:$D$46</definedName>
    <definedName name="_xlnm.Print_Area" localSheetId="8">'9-10-11.sz.'!$A$1:$D$40</definedName>
  </definedNames>
  <calcPr fullCalcOnLoad="1"/>
</workbook>
</file>

<file path=xl/sharedStrings.xml><?xml version="1.0" encoding="utf-8"?>
<sst xmlns="http://schemas.openxmlformats.org/spreadsheetml/2006/main" count="1445" uniqueCount="887">
  <si>
    <t>1. Bevételek</t>
  </si>
  <si>
    <t>adatok ezer Ft-ban</t>
  </si>
  <si>
    <t>A</t>
  </si>
  <si>
    <t>B</t>
  </si>
  <si>
    <t xml:space="preserve">Bevételek </t>
  </si>
  <si>
    <t>2013. évi terv</t>
  </si>
  <si>
    <t>1.</t>
  </si>
  <si>
    <t>2.</t>
  </si>
  <si>
    <t>3.</t>
  </si>
  <si>
    <t xml:space="preserve">        OEP finansz. intézmény működési bevétel</t>
  </si>
  <si>
    <t>4.</t>
  </si>
  <si>
    <t>5.</t>
  </si>
  <si>
    <t xml:space="preserve">       Iparűzési</t>
  </si>
  <si>
    <t>6.</t>
  </si>
  <si>
    <t xml:space="preserve">       Kommunális</t>
  </si>
  <si>
    <t>7.</t>
  </si>
  <si>
    <t xml:space="preserve">       Idegenforgalmi</t>
  </si>
  <si>
    <t>8.</t>
  </si>
  <si>
    <t xml:space="preserve">       Átengedett központi adó gépjármű</t>
  </si>
  <si>
    <t>9.</t>
  </si>
  <si>
    <t xml:space="preserve">       SZJA </t>
  </si>
  <si>
    <t>10.</t>
  </si>
  <si>
    <t>11.</t>
  </si>
  <si>
    <t xml:space="preserve">       Bírság, pótlék,egyéb</t>
  </si>
  <si>
    <t>12.</t>
  </si>
  <si>
    <t>13.</t>
  </si>
  <si>
    <t>14.</t>
  </si>
  <si>
    <t>15.</t>
  </si>
  <si>
    <t xml:space="preserve">       Kötött felhasználású normatíva</t>
  </si>
  <si>
    <t>16.</t>
  </si>
  <si>
    <t xml:space="preserve">       Színház támogatás</t>
  </si>
  <si>
    <t>17.</t>
  </si>
  <si>
    <t xml:space="preserve">       Központosított szociális támogatás</t>
  </si>
  <si>
    <t>18.</t>
  </si>
  <si>
    <t xml:space="preserve">       Központosított 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</si>
  <si>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</si>
  <si>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</si>
  <si>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</si>
  <si>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</si>
  <si>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</si>
  <si>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</si>
  <si>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</si>
  <si>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</si>
  <si>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</si>
  <si>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</si>
  <si>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</si>
  <si>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</si>
  <si>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</si>
  <si>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 xml:space="preserve">         ebből OEP-től átvett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</si>
  <si>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</si>
  <si>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</si>
  <si>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</si>
  <si>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</si>
  <si>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</si>
  <si>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</si>
  <si>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</si>
  <si>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</si>
  <si>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</si>
  <si>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</si>
  <si>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</si>
  <si>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</si>
  <si>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</si>
  <si>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</si>
  <si>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</si>
  <si>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</si>
  <si>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</si>
  <si>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</si>
  <si>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</si>
  <si>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</si>
  <si>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</si>
  <si>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</si>
  <si>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</si>
  <si>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2. Kiadások</t>
  </si>
  <si>
    <t xml:space="preserve">Kiadások </t>
  </si>
  <si>
    <t>55.</t>
  </si>
  <si>
    <t>56.</t>
  </si>
  <si>
    <t xml:space="preserve">      Intézményi kiadások</t>
  </si>
  <si>
    <t>57.</t>
  </si>
  <si>
    <t xml:space="preserve">      OEP intézmény</t>
  </si>
  <si>
    <t>58.</t>
  </si>
  <si>
    <t xml:space="preserve">      Önkormányzat</t>
  </si>
  <si>
    <t>59.</t>
  </si>
  <si>
    <t>60.</t>
  </si>
  <si>
    <t>Ebből:</t>
  </si>
  <si>
    <t>61.</t>
  </si>
  <si>
    <t xml:space="preserve">      Személyi juttatások</t>
  </si>
  <si>
    <t>62.</t>
  </si>
  <si>
    <t xml:space="preserve">      Munkaadót terhelő járulék</t>
  </si>
  <si>
    <t>63.</t>
  </si>
  <si>
    <t xml:space="preserve">      Ellátottak pénzbeli juttatásai</t>
  </si>
  <si>
    <t>64.</t>
  </si>
  <si>
    <t xml:space="preserve">      Dologi és egyéb folyó kiadások</t>
  </si>
  <si>
    <t>65.</t>
  </si>
  <si>
    <t xml:space="preserve">      Kamat kiadás</t>
  </si>
  <si>
    <t>66.</t>
  </si>
  <si>
    <t xml:space="preserve">      Támogatásértékű kiadás, működési pénzeszköz átadás</t>
  </si>
  <si>
    <t>67.</t>
  </si>
  <si>
    <t xml:space="preserve">  Társadalom- és szociálpolitikai juttatás</t>
  </si>
  <si>
    <t>68.</t>
  </si>
  <si>
    <t xml:space="preserve">  Kölcsönök nyújtása</t>
  </si>
  <si>
    <t>69.</t>
  </si>
  <si>
    <t xml:space="preserve">  Működési célú pénzmaradvány átadás</t>
  </si>
  <si>
    <t>70.</t>
  </si>
  <si>
    <t xml:space="preserve">  Garancia- és kezességvállalás kiadásai</t>
  </si>
  <si>
    <t>71.</t>
  </si>
  <si>
    <t>72.</t>
  </si>
  <si>
    <t>73.</t>
  </si>
  <si>
    <t xml:space="preserve">     Beruházások</t>
  </si>
  <si>
    <t>74.</t>
  </si>
  <si>
    <t xml:space="preserve">     Felújítások</t>
  </si>
  <si>
    <t>75.</t>
  </si>
  <si>
    <t xml:space="preserve"> Felhalmozási célú kamatkiadások</t>
  </si>
  <si>
    <t>76.</t>
  </si>
  <si>
    <t xml:space="preserve">     Támogatásértékű és felhalmozási pénzeszköz átadás</t>
  </si>
  <si>
    <t>77.</t>
  </si>
  <si>
    <t xml:space="preserve"> Felhalmozási célú kölcsönök nyújtása</t>
  </si>
  <si>
    <t>78.</t>
  </si>
  <si>
    <t xml:space="preserve">     Egyéb felhalmozási célú kiadások</t>
  </si>
  <si>
    <t>79.</t>
  </si>
  <si>
    <t xml:space="preserve"> Pénzügyi befektetések kiadásai</t>
  </si>
  <si>
    <t>80.</t>
  </si>
  <si>
    <t xml:space="preserve"> Felhalmozási célú pénzmaradvány átadás</t>
  </si>
  <si>
    <t>81.</t>
  </si>
  <si>
    <t>82.</t>
  </si>
  <si>
    <t>83.</t>
  </si>
  <si>
    <t xml:space="preserve">     Céltartalék</t>
  </si>
  <si>
    <t>84.</t>
  </si>
  <si>
    <t xml:space="preserve">     Általános tartalék</t>
  </si>
  <si>
    <t>85.</t>
  </si>
  <si>
    <t xml:space="preserve">     Felhalmozási tartalék</t>
  </si>
  <si>
    <t>86.</t>
  </si>
  <si>
    <t>87.</t>
  </si>
  <si>
    <t>88.</t>
  </si>
  <si>
    <t>89.</t>
  </si>
  <si>
    <t xml:space="preserve">      Felhalmozási célú hitel törlesztése</t>
  </si>
  <si>
    <t>90.</t>
  </si>
  <si>
    <t xml:space="preserve">      Működési célú hitel törlesztés</t>
  </si>
  <si>
    <t>91.</t>
  </si>
  <si>
    <t xml:space="preserve">      Likvid hitelek törlesztése</t>
  </si>
  <si>
    <t>92.</t>
  </si>
  <si>
    <t>93.</t>
  </si>
  <si>
    <t xml:space="preserve">  Forgatási célú értékpapír beváltása, vásárlása</t>
  </si>
  <si>
    <t>94.</t>
  </si>
  <si>
    <t xml:space="preserve">  Befektetési célú értékpapír beváltása, vásárlása</t>
  </si>
  <si>
    <t>95.</t>
  </si>
  <si>
    <t>96.</t>
  </si>
  <si>
    <t>97.</t>
  </si>
  <si>
    <t>98.</t>
  </si>
  <si>
    <t>99.</t>
  </si>
  <si>
    <t>100.</t>
  </si>
  <si>
    <t>101.</t>
  </si>
  <si>
    <t xml:space="preserve">                  </t>
  </si>
  <si>
    <t>Szakfeladat</t>
  </si>
  <si>
    <t>Megnevezés</t>
  </si>
  <si>
    <t>Köztemető fenntartás</t>
  </si>
  <si>
    <t>Közvilágítási feladatok</t>
  </si>
  <si>
    <t>Munka egészségügyi ellátás</t>
  </si>
  <si>
    <t>Szennyvíz- csapadékvíz elv.</t>
  </si>
  <si>
    <t>Települési hulladék kezelés</t>
  </si>
  <si>
    <t>Folyóirat kiadása (Kisv .újság)</t>
  </si>
  <si>
    <t xml:space="preserve">Kiadások összesen: </t>
  </si>
  <si>
    <t>Bevételek</t>
  </si>
  <si>
    <t>370-000</t>
  </si>
  <si>
    <t>folyékony hulladék elhelyézési d.</t>
  </si>
  <si>
    <r>
      <t xml:space="preserve">         </t>
    </r>
    <r>
      <rPr>
        <sz val="8"/>
        <rFont val="Arial CE"/>
        <family val="2"/>
      </rPr>
      <t>ebből OEP-től átvett</t>
    </r>
  </si>
  <si>
    <t>C</t>
  </si>
  <si>
    <t>D</t>
  </si>
  <si>
    <t>Bevétel megnevezése</t>
  </si>
  <si>
    <t>Kiadás megnevezése</t>
  </si>
  <si>
    <t>Intézményi működési bevételek</t>
  </si>
  <si>
    <t>Személyi juttatások</t>
  </si>
  <si>
    <t>Munkaadókat terhelő járulék</t>
  </si>
  <si>
    <t>Támogatások, kiegészítések</t>
  </si>
  <si>
    <t>Dologi és egyéb folyó kiadások</t>
  </si>
  <si>
    <t>Támogatásértékű bevételek</t>
  </si>
  <si>
    <t xml:space="preserve">    Normatív visszafizetés</t>
  </si>
  <si>
    <t>Működési célú pénzeszköz átvétel</t>
  </si>
  <si>
    <t>Működési célú kamatkiadások</t>
  </si>
  <si>
    <t>Működési célú kölcsön visszatérülése</t>
  </si>
  <si>
    <t>Ellátottak pénzbeli juttatása</t>
  </si>
  <si>
    <t>Támogatásértékű kiadás,pénzeszköz átadás</t>
  </si>
  <si>
    <t>Társadalom- és szociálpolitikai juttatás</t>
  </si>
  <si>
    <t>Garancia- és kezességvállalás kiadásai</t>
  </si>
  <si>
    <t>Működési célú kölcsön nyújtása</t>
  </si>
  <si>
    <t>Pénzmaradvány átadás</t>
  </si>
  <si>
    <t>Tartalékok</t>
  </si>
  <si>
    <t>Költségvetési bevételek összesen:</t>
  </si>
  <si>
    <t>Költségvetési kiadások összesen:</t>
  </si>
  <si>
    <t>Előző évi működési célú pénzmaradvány igénybevétele</t>
  </si>
  <si>
    <t>Rövid lejáratú hitelek törlesztése</t>
  </si>
  <si>
    <t>Előző évi vállalkozási eredmény igénybevétel</t>
  </si>
  <si>
    <t>Likvid hitelek törlesztése</t>
  </si>
  <si>
    <t>Rövid lejáratú hitelek felvétel</t>
  </si>
  <si>
    <t>Hosszú lejáratú hitelek törlesztése</t>
  </si>
  <si>
    <t>Likvid hitelek felvétele</t>
  </si>
  <si>
    <t>Forgatási célú értékpapír beváltása</t>
  </si>
  <si>
    <t>Hosszú lejáratú hitelek felvétele</t>
  </si>
  <si>
    <t>Forgatási célú értékpapírok vásárlása</t>
  </si>
  <si>
    <t>Forgatási célú értékpapírok kibocsátása</t>
  </si>
  <si>
    <t>Befektetési célú értékpapír beváltása</t>
  </si>
  <si>
    <t>Forgatási célú értékpapírok értékesítése</t>
  </si>
  <si>
    <t>Befektetési célú értékpapírok vásárlása</t>
  </si>
  <si>
    <t>Befektetési célú értékpapír kibocsátása</t>
  </si>
  <si>
    <t>Függő, átfutó, kiegyenlítő kiadások</t>
  </si>
  <si>
    <t>Befektetési célú értékpapírok értékesítése</t>
  </si>
  <si>
    <t>Függő, átfutó, kiegyenlítő bevételek</t>
  </si>
  <si>
    <t>Finanszírozási bevételek (16+…+24)</t>
  </si>
  <si>
    <t>Finanszírozási kiadások (14+…+24)</t>
  </si>
  <si>
    <t>ÖSSZES BEVÉTEL (13+14+15+25)</t>
  </si>
  <si>
    <t>ÖSSZES KIADÁS (13+25)</t>
  </si>
  <si>
    <t>Költségvetési hiány:</t>
  </si>
  <si>
    <t>Költségvetési többlet:</t>
  </si>
  <si>
    <t>Tárgyi eszközök, immateriális javak értékesítése</t>
  </si>
  <si>
    <t>Intézményi beruházás</t>
  </si>
  <si>
    <t>Önkormányzatok sajátos felhalmozási bevételei</t>
  </si>
  <si>
    <t>Felújítás</t>
  </si>
  <si>
    <t>Pénzügyi befektetésekből származó bevétel</t>
  </si>
  <si>
    <t>Támogatásértékű felhalmozási kiadás</t>
  </si>
  <si>
    <t xml:space="preserve">    Felhalmozási célú kamatbevételek</t>
  </si>
  <si>
    <t>Felhalmozási célú pénzeszközátadás</t>
  </si>
  <si>
    <t>Cél-, címzett és egyéb központi támogatás</t>
  </si>
  <si>
    <t>Pénzügyi befektetések kiadásai</t>
  </si>
  <si>
    <t>Állami támogatásokból felhalm. tám.</t>
  </si>
  <si>
    <t>Kölcsönök nyújtása</t>
  </si>
  <si>
    <t>Felhalmozási célú pénzmaradvány átadás</t>
  </si>
  <si>
    <t>Átvett pénzeszköz államháztartáson kívülről</t>
  </si>
  <si>
    <t>Felhalmozási célú kamatkiadások</t>
  </si>
  <si>
    <t>Kölcsönök visszatérülése</t>
  </si>
  <si>
    <t>Egyéb kiadások</t>
  </si>
  <si>
    <t>Fejlesztések visszaigényelhető áfája</t>
  </si>
  <si>
    <t>Előző évi felh. célú pénzm. igénybev.</t>
  </si>
  <si>
    <t>Rövid lejáratú hitelek felvétele</t>
  </si>
  <si>
    <t>Fejlesztési célú kötvény törlesztése</t>
  </si>
  <si>
    <t>Forgatási célú értékpapír kibocsátása</t>
  </si>
  <si>
    <t>adatok ezer forintban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</si>
  <si>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</si>
  <si>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</si>
  <si>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</si>
  <si>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</si>
  <si>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</si>
  <si>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</si>
  <si>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</si>
  <si>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</si>
  <si>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</si>
  <si>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</si>
  <si>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</si>
  <si>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</si>
  <si>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</si>
  <si>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B E V É T E L E K</t>
  </si>
  <si>
    <t>K I A D Á S O K</t>
  </si>
  <si>
    <t>Intézmény neve</t>
  </si>
  <si>
    <t>Saját</t>
  </si>
  <si>
    <t>Normatíva</t>
  </si>
  <si>
    <t>Központo-sított támogatás</t>
  </si>
  <si>
    <t>Önkormány-zati támogatás</t>
  </si>
  <si>
    <t>Pénzma- radvány</t>
  </si>
  <si>
    <t>Támogatás értékű és átvett pénzesz- köz</t>
  </si>
  <si>
    <t>Felhalmo-zás</t>
  </si>
  <si>
    <t>Összesen</t>
  </si>
  <si>
    <t>Személyi</t>
  </si>
  <si>
    <t>Járulékok</t>
  </si>
  <si>
    <t>Dologi és támogatás</t>
  </si>
  <si>
    <t>Ellátottak juttatásai</t>
  </si>
  <si>
    <t>Tartalék</t>
  </si>
  <si>
    <t>Hitel</t>
  </si>
  <si>
    <t>Városi Könyvtár</t>
  </si>
  <si>
    <t>Várszínház és Művészetek Háza</t>
  </si>
  <si>
    <t>Egészségügyi Alapellátás</t>
  </si>
  <si>
    <t>Intézmény összesen</t>
  </si>
  <si>
    <t>Önkormányzat</t>
  </si>
  <si>
    <t>Mindösszesen</t>
  </si>
  <si>
    <t xml:space="preserve">B </t>
  </si>
  <si>
    <t>Sorszám</t>
  </si>
  <si>
    <t>Városi Egészségügyi Alapellátás</t>
  </si>
  <si>
    <t>Közfoglalkoztatottak</t>
  </si>
  <si>
    <t>1. Az önkormányzathoz tartozó intézmények felhalmozási bevételei</t>
  </si>
  <si>
    <t>Ingatlan értékesítés</t>
  </si>
  <si>
    <t>Kerékpárral Kisvárda és Ajak között támogatás</t>
  </si>
  <si>
    <t>Kerékpárral Kisvárda és Ajak között kötvény felhasználás</t>
  </si>
  <si>
    <t>Öveges Program keretében Bessenyei Gy. G. Dr. Béres József Laboratórium korszerűsítése, működtetetése</t>
  </si>
  <si>
    <t>Köztéri műalkotás létrehozásának támogatása</t>
  </si>
  <si>
    <t>Modellkísérlet a szoc. Alapszolg.feladatok funkcionális összekapcsolására (szakmai megvalósítók díja+kis értékű tárgyi eszk.besz)</t>
  </si>
  <si>
    <t>Felhalmozási célú kamatbevételek</t>
  </si>
  <si>
    <t>Önkormányzati vagyon, egyéb helyiségek bérbeadásának bevétele</t>
  </si>
  <si>
    <t>Települési folyékony hulladék elhelyezési díj</t>
  </si>
  <si>
    <t>Önkormányzat pénzmaradvány (kötvény, elkülönített számla)</t>
  </si>
  <si>
    <t>Összesen:</t>
  </si>
  <si>
    <t>2. Az önkormányzathoz tartozó intézmények felhalmozási kiadásai</t>
  </si>
  <si>
    <t>Kiadások</t>
  </si>
  <si>
    <t>Beruházási felhalmozási kiadások :</t>
  </si>
  <si>
    <t>Kerékpár pályázat Kerékpárral Kisvárda és Ajak között</t>
  </si>
  <si>
    <t>Köztéri műalkotás létrehozása</t>
  </si>
  <si>
    <t>Felújítási felhalmozási kiadások :</t>
  </si>
  <si>
    <t>Egészségügyi Alapellátás épületének felújítása, akadálymentesítése</t>
  </si>
  <si>
    <t>Rétközi Múzeum TIOP épület felújítás</t>
  </si>
  <si>
    <t>Egyéb felhalmozási kiadások :</t>
  </si>
  <si>
    <t>Tartalék (kötvényből, elkülönített pénzeszközökből)</t>
  </si>
  <si>
    <t>Feladat megnevezése</t>
  </si>
  <si>
    <t>Előző évek ráfordítása</t>
  </si>
  <si>
    <t>2014. évi kiadás</t>
  </si>
  <si>
    <t>Támogatás</t>
  </si>
  <si>
    <t>Saját erő</t>
  </si>
  <si>
    <t>Számítástechnikai eszközök beszerzése</t>
  </si>
  <si>
    <t>Városközpont funkcióbővítő fejlesztése</t>
  </si>
  <si>
    <t xml:space="preserve">Szennyvízcsatorna hálózat építése II. ütem </t>
  </si>
  <si>
    <t>Bölcsőde rekonstrukció és férőhelybővítés Kisvárdán</t>
  </si>
  <si>
    <t>Öveges Program keretében a Bessenyei Gy. Gimnázium Dr. Béres József laboratórium korszerűsítése és fejlesztése</t>
  </si>
  <si>
    <t>Modellkísérlet</t>
  </si>
  <si>
    <t>Egészségügyi Alapellátás épületének felújítása</t>
  </si>
  <si>
    <t>Kerékpárral Kisvárda és Ajak között</t>
  </si>
  <si>
    <t>Felvett hitel összege</t>
  </si>
  <si>
    <t>Hitel felvétel időpontja</t>
  </si>
  <si>
    <t>Lejárat időpontja</t>
  </si>
  <si>
    <t>Türelmi idő</t>
  </si>
  <si>
    <t>2008. évi törlesztés</t>
  </si>
  <si>
    <t>Szennyvízberuházáshoz célhitel</t>
  </si>
  <si>
    <t>-</t>
  </si>
  <si>
    <t>2005.04.29-2008.03.20.</t>
  </si>
  <si>
    <t>Bessenyei Gimnázium rekonstrukciójához célhitel</t>
  </si>
  <si>
    <t>Panel plusz hitel</t>
  </si>
  <si>
    <t>2006.11.02.-2009.08.31.</t>
  </si>
  <si>
    <t>Fejlesztési hitel összesen</t>
  </si>
  <si>
    <t>Folyószámlahitel</t>
  </si>
  <si>
    <t>Munkabérhitel</t>
  </si>
  <si>
    <t>Likviditási hitelek összesen</t>
  </si>
  <si>
    <t xml:space="preserve">Kötvénykibocsátás </t>
  </si>
  <si>
    <t>Mindösszesen:</t>
  </si>
  <si>
    <t>Kezességvállalás Viziközmű Társulati hitelre</t>
  </si>
  <si>
    <t>Kisvárda Város Önkormányzata saját bevételeinek részletezése az adósságot keletkeztető ügyletből származó tárgyévi fizetési kötelezettség megállapításához</t>
  </si>
  <si>
    <t>Bevételi jogcímek</t>
  </si>
  <si>
    <t>Helyi adók</t>
  </si>
  <si>
    <t>Osztalékok, koncessziós díjak, hozam</t>
  </si>
  <si>
    <t>Díjak, pótlékok bírságok</t>
  </si>
  <si>
    <t>Tárgyi eszközök, immateriális javak, vagyoni értékű jog értékesítése, vagyonhasznosításból származó bevétel</t>
  </si>
  <si>
    <t>Részvények, részesedések értékesítése</t>
  </si>
  <si>
    <t>Vállalatértékesítésből, privatizációból származó bevételek</t>
  </si>
  <si>
    <t>Kezességvállalással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</si>
  <si>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</si>
  <si>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</si>
  <si>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10. melléklet a ...../.... (....) önkormányzati rendelethez</t>
  </si>
  <si>
    <t>Fejlesztési cél leírása</t>
  </si>
  <si>
    <t>Fejlesztés várható kiadása</t>
  </si>
  <si>
    <t>ADÓSSÁGOT KELETKEZTETŐ ÜGYLETEK VÁRHATÓ EGYÜTTES ÖSSZEGE</t>
  </si>
  <si>
    <t>11. melléklet a ...../.... (....) önkormányzati rendelethez</t>
  </si>
  <si>
    <t xml:space="preserve"> Az államháztartáson kívülre nyújtott támogatások részletezése</t>
  </si>
  <si>
    <t>Támogatott szervezet neve</t>
  </si>
  <si>
    <t>Támogatás célja</t>
  </si>
  <si>
    <t>Összeg</t>
  </si>
  <si>
    <t>Civil szervezetek támogatása</t>
  </si>
  <si>
    <t>közösségi tevékenység</t>
  </si>
  <si>
    <t>Sportegyesületek támogatása</t>
  </si>
  <si>
    <t>sporttevékenység</t>
  </si>
  <si>
    <t>Polgárőrség támogatása</t>
  </si>
  <si>
    <t>közbiztonság</t>
  </si>
  <si>
    <t>ISZC KHT támogatása</t>
  </si>
  <si>
    <t xml:space="preserve">sport és önk. vagyonon végzett felújítás </t>
  </si>
  <si>
    <t>Rendőrség támogatása</t>
  </si>
  <si>
    <t>közokt. int. működtetés, közétkeztetés</t>
  </si>
  <si>
    <t>Ugat-lak Alapítvány támogatása</t>
  </si>
  <si>
    <t>állategészségügy</t>
  </si>
  <si>
    <t>Közművelődési tevékenységek támogatása</t>
  </si>
  <si>
    <t>oktatás, kultúra, kiadványok</t>
  </si>
  <si>
    <t>Házi orvosok támogatása</t>
  </si>
  <si>
    <t>eü. alapellátási tevékenység</t>
  </si>
  <si>
    <t>ezer forintban</t>
  </si>
  <si>
    <t xml:space="preserve">F </t>
  </si>
  <si>
    <t>bevételek</t>
  </si>
  <si>
    <t>kiadások</t>
  </si>
  <si>
    <t xml:space="preserve">kötelező </t>
  </si>
  <si>
    <t xml:space="preserve">önként vállalt </t>
  </si>
  <si>
    <t>ebből:</t>
  </si>
  <si>
    <t>önkormány-zat</t>
  </si>
  <si>
    <t>állam-igazgatási</t>
  </si>
  <si>
    <t>feladatok</t>
  </si>
  <si>
    <t>igazgatási tevékenység</t>
  </si>
  <si>
    <t>szociális tevékenység</t>
  </si>
  <si>
    <t>városgazdálkodási tevékenys.</t>
  </si>
  <si>
    <t>óvodai étkeztetés</t>
  </si>
  <si>
    <t>iskolai étkeztetés</t>
  </si>
  <si>
    <t>utak fenntartása, üzemeltet.</t>
  </si>
  <si>
    <t>lakás- és helyiséggazd.</t>
  </si>
  <si>
    <t>közmunka ellátása</t>
  </si>
  <si>
    <t xml:space="preserve"> </t>
  </si>
  <si>
    <t>erdőgazdálkodás, mezőőri tev.</t>
  </si>
  <si>
    <t>köztiszt., települési hull. gazd.</t>
  </si>
  <si>
    <t>parkfenntart., zöldterületkez.</t>
  </si>
  <si>
    <t>állategészségügyi tev.</t>
  </si>
  <si>
    <t>köztemető fenntartás</t>
  </si>
  <si>
    <t>települési vízellátás, vízgazd.</t>
  </si>
  <si>
    <t>közvilágítási feladatok</t>
  </si>
  <si>
    <t>munkaegészségügyi ellátás</t>
  </si>
  <si>
    <t>szennyvíz, csapadékvíz ellátás</t>
  </si>
  <si>
    <t>sport és ifjusági feladatok</t>
  </si>
  <si>
    <t>nemz. ünnepek, állami rendv.</t>
  </si>
  <si>
    <t>okt.,közműv.tev.tám, tehetség.</t>
  </si>
  <si>
    <t>civil szerv.tám, nemzetk. kapcs.</t>
  </si>
  <si>
    <t>közös képviselet</t>
  </si>
  <si>
    <t>kiadói tevékenység</t>
  </si>
  <si>
    <t xml:space="preserve">Összesen: </t>
  </si>
  <si>
    <t>Összesítő táblázat</t>
  </si>
  <si>
    <t>(Ezer forintban)</t>
  </si>
  <si>
    <t>I. A helyi önkormányzat ált. működésének  és ágazati feladatainak támogatása</t>
  </si>
  <si>
    <t>Hivatal</t>
  </si>
  <si>
    <t xml:space="preserve">     -Májustól éves támogatás 8hó</t>
  </si>
  <si>
    <t>Hivatal,                Önkormányzat</t>
  </si>
  <si>
    <t>összesen:</t>
  </si>
  <si>
    <t>II. Atelepülési önkorm. köznevelési és gyermek étkeztetési feladatainak támogatása</t>
  </si>
  <si>
    <t>Óvoda</t>
  </si>
  <si>
    <t>Szoc.Szolg.</t>
  </si>
  <si>
    <t xml:space="preserve">      - ingyenes és kedvezm. étkezt. Közoktatás</t>
  </si>
  <si>
    <t>Önkorm.</t>
  </si>
  <si>
    <t xml:space="preserve">III. Települési önk. Szociális és gyermekjóléti fa. feladatok </t>
  </si>
  <si>
    <t xml:space="preserve">     -III.2. Hozzájárulás a pénzbeli szociális ellátásokhoz</t>
  </si>
  <si>
    <t xml:space="preserve">     -szoc. és gyermekjóléti, bértám,ált.fa., üzemeltetés</t>
  </si>
  <si>
    <t xml:space="preserve">IV. A települési önkormányzat kulturális feladatainak támogatása </t>
  </si>
  <si>
    <t xml:space="preserve">     - IV.I.d. tám. a nyílvános könyvtári és közműv. fa.</t>
  </si>
  <si>
    <t xml:space="preserve">     - I. e. Teleplési önkorm. múzeális int. feladataira</t>
  </si>
  <si>
    <t>Múzeum</t>
  </si>
  <si>
    <t>Támogatás mindösszesen I.+II.+III.+IV.</t>
  </si>
  <si>
    <t>I.   Működési bevételek</t>
  </si>
  <si>
    <t xml:space="preserve">    1.  Intézményi működési bevételek</t>
  </si>
  <si>
    <t>II. Támogatások</t>
  </si>
  <si>
    <t xml:space="preserve">       Egyéb központi támogatás</t>
  </si>
  <si>
    <t>III. Felhalmozási és tőkejellegű bevételek</t>
  </si>
  <si>
    <t xml:space="preserve">     1. Tárgyi eszközök, immateriális javak értékesítése</t>
  </si>
  <si>
    <t xml:space="preserve">     2. Önkormányzat sajátos tőke jellegű bevétele</t>
  </si>
  <si>
    <t xml:space="preserve">     3. Pénzügyi befektetések bevételei</t>
  </si>
  <si>
    <t xml:space="preserve">     4. Egyéb felhalmozási célú bevételek</t>
  </si>
  <si>
    <t>IV. Támogatás értékű bevétel</t>
  </si>
  <si>
    <t xml:space="preserve">     1. Támogatás értékű működési bevétel</t>
  </si>
  <si>
    <t>V.  Véglegesen átvett pénzeszköz</t>
  </si>
  <si>
    <t xml:space="preserve">    1. Működési célú pénzeszköz államháztartáson kívülről</t>
  </si>
  <si>
    <t xml:space="preserve">    2. Felhalmozási pénzeszköz államháztartáson kívülről</t>
  </si>
  <si>
    <t>VI. Támogatási kölcsönök visszatérülése</t>
  </si>
  <si>
    <t>Költségvetési bevételek összesen I+II+III+IV+V+VI</t>
  </si>
  <si>
    <t>VII. Hiány belső finanszírozása</t>
  </si>
  <si>
    <t xml:space="preserve">    1.1. Előző évi várható pénzmaradvány igénybevétel működési</t>
  </si>
  <si>
    <t xml:space="preserve">    1.2. Előző évi várható pénzmaradvány igénybevétel felhalmozási</t>
  </si>
  <si>
    <t xml:space="preserve">    2. Előző évek vállalkozási maradvány igénybevétele</t>
  </si>
  <si>
    <t>VIII. Értékpapírok értékesítése, kibocsátása</t>
  </si>
  <si>
    <t xml:space="preserve">   1. Forgatási célú értékpapírok bevételei</t>
  </si>
  <si>
    <t xml:space="preserve">   2. Befektetési célú értékpapírok bevételei</t>
  </si>
  <si>
    <t>IX. Kötvények kibocsátásának bevétele</t>
  </si>
  <si>
    <t>X. Hitelek</t>
  </si>
  <si>
    <t xml:space="preserve">    Működési célú hitel felvétele</t>
  </si>
  <si>
    <t xml:space="preserve">    Likvid hitel felvétele</t>
  </si>
  <si>
    <t xml:space="preserve">    Felhalmozási célú hitel felvétele</t>
  </si>
  <si>
    <t>XI. Függő, átfutó bevételek</t>
  </si>
  <si>
    <t>Finanszírozási célú műveletek bevétele VIII+IX+X+XI</t>
  </si>
  <si>
    <t>I.  Működési kiadások</t>
  </si>
  <si>
    <t xml:space="preserve">      Normatív visszafizetés</t>
  </si>
  <si>
    <t>II.  Felhalmozási kiadások</t>
  </si>
  <si>
    <t>III. Tartalék</t>
  </si>
  <si>
    <t>IV. Egyéb kiadások</t>
  </si>
  <si>
    <t>Költségvetési kiadások összesen I+II+III+IV</t>
  </si>
  <si>
    <t>V. Hitelek törlesztése</t>
  </si>
  <si>
    <t>Vi. Értékpapírok beváltása, vásárlása</t>
  </si>
  <si>
    <t>VII.Függő, átfutó kiadások</t>
  </si>
  <si>
    <t>Finanszírozási célú műveletek kiadása V+VI+VII</t>
  </si>
  <si>
    <t>102.</t>
  </si>
  <si>
    <t>103.</t>
  </si>
  <si>
    <t>munkalap</t>
  </si>
  <si>
    <t>Rangsorolandó kiadások                                                                                  (felhasználásra külön testületi döntés alapján)</t>
  </si>
  <si>
    <t>József Attila, Bajcsy Zs. út felújítása</t>
  </si>
  <si>
    <t>Tompos ltp. 5. és 3. sz. előtti útszakasz felújítása</t>
  </si>
  <si>
    <t>Epreskert út felújítása</t>
  </si>
  <si>
    <t>Hársfa út felújítása</t>
  </si>
  <si>
    <t>Nagymező utca - Vásártér közötti útszakasz felújítása</t>
  </si>
  <si>
    <t>Szüret út építése csapadékvíz elvezetéssel együtt</t>
  </si>
  <si>
    <t>Nagyboldogasszony út felújítása</t>
  </si>
  <si>
    <t>Fürdő utca építése</t>
  </si>
  <si>
    <t>Járda építés:</t>
  </si>
  <si>
    <t xml:space="preserve">    - Dombköz u.</t>
  </si>
  <si>
    <t xml:space="preserve">    - Diófás u.</t>
  </si>
  <si>
    <t xml:space="preserve">    - Dohányos u.</t>
  </si>
  <si>
    <t xml:space="preserve">    - Hulics u.</t>
  </si>
  <si>
    <t xml:space="preserve">    - Vár u.</t>
  </si>
  <si>
    <t xml:space="preserve">    - Városmajor u.</t>
  </si>
  <si>
    <t xml:space="preserve">    - Pacsirta u.</t>
  </si>
  <si>
    <t xml:space="preserve">    - Váci M. u.</t>
  </si>
  <si>
    <t xml:space="preserve">    - Fáy A. u.</t>
  </si>
  <si>
    <t xml:space="preserve">    - Toldi u.</t>
  </si>
  <si>
    <t xml:space="preserve">    - Dobó I.  u.</t>
  </si>
  <si>
    <t xml:space="preserve">    - Esze T. u.</t>
  </si>
  <si>
    <t>Járda felújítás:</t>
  </si>
  <si>
    <t xml:space="preserve">    - Rákóczi u.</t>
  </si>
  <si>
    <t>Kijelölt gyalogos átkelőhely létesítése József A.- Kölcsey kereszteződés</t>
  </si>
  <si>
    <t>Játszótér kialakítása Esze T.-Kákástó kereszteződés 1454 hrsz.</t>
  </si>
  <si>
    <t>Rangsorolandó kiadások összesen:</t>
  </si>
  <si>
    <t>Bevételi jogcím</t>
  </si>
  <si>
    <t>Kedvezmény nélkül elérhető bevétel</t>
  </si>
  <si>
    <t>Kedvezmények összege</t>
  </si>
  <si>
    <t>Gépjármű adó</t>
  </si>
  <si>
    <t>Kommunális adó</t>
  </si>
  <si>
    <t>Talajterhelési díj</t>
  </si>
  <si>
    <t xml:space="preserve">  </t>
  </si>
  <si>
    <t>Január</t>
  </si>
  <si>
    <t>Február</t>
  </si>
  <si>
    <t>Március</t>
  </si>
  <si>
    <t>Április</t>
  </si>
  <si>
    <t xml:space="preserve">Május </t>
  </si>
  <si>
    <t>Június</t>
  </si>
  <si>
    <t>Július</t>
  </si>
  <si>
    <t>Aug.</t>
  </si>
  <si>
    <t>Szept.</t>
  </si>
  <si>
    <t>Okt.</t>
  </si>
  <si>
    <t>Nov.</t>
  </si>
  <si>
    <t>Dec.</t>
  </si>
  <si>
    <t xml:space="preserve">1. </t>
  </si>
  <si>
    <t>Bevételi előirányzatok</t>
  </si>
  <si>
    <t>Működési bevételek</t>
  </si>
  <si>
    <t>Támogatások</t>
  </si>
  <si>
    <t>Felhalmozási és tőkejellegű bevétel</t>
  </si>
  <si>
    <t>Támogatás értékű bevétel</t>
  </si>
  <si>
    <t>Átvett pénzeszköz</t>
  </si>
  <si>
    <t>Előző évi pénzmaradvány</t>
  </si>
  <si>
    <t xml:space="preserve">Hitelek </t>
  </si>
  <si>
    <t>Értékpapír ért.,kötvény kibocsátás</t>
  </si>
  <si>
    <t>Bevételi előirányzat összesen</t>
  </si>
  <si>
    <t>Kiadási előirányzatok</t>
  </si>
  <si>
    <t>Személyi juttatás</t>
  </si>
  <si>
    <t>Dologi jellegű kiadások</t>
  </si>
  <si>
    <t>Támogatások elvonások</t>
  </si>
  <si>
    <t>Felhalmozási kiadások</t>
  </si>
  <si>
    <t>Kiadási előirányzat összesen</t>
  </si>
  <si>
    <t>MŰKÖDÉSI</t>
  </si>
  <si>
    <t>FELHALMOZÁSI</t>
  </si>
  <si>
    <t>ÖNKORMÁNYZATI ÖSSZESÍTŐ</t>
  </si>
  <si>
    <t>saját bev.</t>
  </si>
  <si>
    <t>össz.bev.</t>
  </si>
  <si>
    <t>személyi</t>
  </si>
  <si>
    <t>járulék</t>
  </si>
  <si>
    <t>dologi, tám. nyújt.</t>
  </si>
  <si>
    <t>lakóingatlan kezelés</t>
  </si>
  <si>
    <t>Nem lakás céljáró szolg.</t>
  </si>
  <si>
    <t>START - MUNKA</t>
  </si>
  <si>
    <t>hosszú távú közfoglal.</t>
  </si>
  <si>
    <t>Kultúrális tevékenység</t>
  </si>
  <si>
    <t>Városgazdálkodási tev.</t>
  </si>
  <si>
    <t>további szakf.</t>
  </si>
  <si>
    <t>erdőgazdálkodás</t>
  </si>
  <si>
    <t>parkfenntartás,zöldter.kez.</t>
  </si>
  <si>
    <t>Állat eű.tev.</t>
  </si>
  <si>
    <t>Önkorm. Elszámolásai (helyi adó, bírság)</t>
  </si>
  <si>
    <t>Nemzetiségi ÖKT. Támogatás</t>
  </si>
  <si>
    <t>mindösszesen:</t>
  </si>
  <si>
    <t>felhalm bevétel, kiadás</t>
  </si>
  <si>
    <t>HIVATALI ÖSSZESÍTŐ</t>
  </si>
  <si>
    <t>BEVÉTELEK</t>
  </si>
  <si>
    <t>KIADÁSOK</t>
  </si>
  <si>
    <t>dologi</t>
  </si>
  <si>
    <t>Kulturális,sport  tevékenység</t>
  </si>
  <si>
    <t>adatok e Ft-ban</t>
  </si>
  <si>
    <t xml:space="preserve">                    Március 15-ei ünnep</t>
  </si>
  <si>
    <t xml:space="preserve">                    Május 1-jei majális</t>
  </si>
  <si>
    <t xml:space="preserve">                   Augusztus 20-ai ünnepség</t>
  </si>
  <si>
    <t xml:space="preserve">Nemzeti összetartozás </t>
  </si>
  <si>
    <t xml:space="preserve">                    Október 23-ai ünnep</t>
  </si>
  <si>
    <t>Ifjúsági központ program</t>
  </si>
  <si>
    <t xml:space="preserve">            Eredményes  Tanulók és pedagógusok</t>
  </si>
  <si>
    <t>Karácsonyi kavalkád</t>
  </si>
  <si>
    <t xml:space="preserve">                Városi kulturális rendezvények</t>
  </si>
  <si>
    <t xml:space="preserve">            Tanulmányi versenyekre stb.</t>
  </si>
  <si>
    <t>oktatás, kultúra támogatása, kiadványok</t>
  </si>
  <si>
    <t xml:space="preserve"> tehetséges fiatalok támogatása</t>
  </si>
  <si>
    <t>Szakértői díjakra</t>
  </si>
  <si>
    <t>Kiadványok támogatása</t>
  </si>
  <si>
    <t>Pro-Urbe plakett</t>
  </si>
  <si>
    <t>Szépkoruak köszöntése</t>
  </si>
  <si>
    <t>Szociális ellátások</t>
  </si>
  <si>
    <t xml:space="preserve">  Polgármesteri Hivatal </t>
  </si>
  <si>
    <t>adatok e Ft.-ban</t>
  </si>
  <si>
    <t>Saját forrás 10% -100%</t>
  </si>
  <si>
    <t>Polgármesteri Hivatal összesen:</t>
  </si>
  <si>
    <t>Önkormányzat/Pénzbeli ellátások</t>
  </si>
  <si>
    <t>Rendkívüli gyermekvédelmi támogatás</t>
  </si>
  <si>
    <t>Kamatmentes szoc. kölcsön</t>
  </si>
  <si>
    <t>Önkormányzat/Természetbeni ellátások:</t>
  </si>
  <si>
    <t>Önkormányzat összesen:</t>
  </si>
  <si>
    <t>MINDÖSSZESEN:</t>
  </si>
  <si>
    <r>
      <t xml:space="preserve">    </t>
    </r>
    <r>
      <rPr>
        <sz val="11"/>
        <rFont val="Arial"/>
        <family val="2"/>
      </rPr>
      <t>-óvoda bér, működtetési támogatás</t>
    </r>
  </si>
  <si>
    <r>
      <t xml:space="preserve">    </t>
    </r>
    <r>
      <rPr>
        <sz val="8"/>
        <rFont val="Arial CE"/>
        <family val="2"/>
      </rPr>
      <t xml:space="preserve"> 2. Támogatás értékű felhalmozási bevétel</t>
    </r>
  </si>
  <si>
    <t>Kijelölt gyalogos átkelőhely létesítése Attila u., Városmajor u.,</t>
  </si>
  <si>
    <t>Kijelölt gyalogos átkelőhely Bocskai u.</t>
  </si>
  <si>
    <t>Gyár út felújítása</t>
  </si>
  <si>
    <t>Fennálló hitel árfolyamvesz-teséggel korrigálva</t>
  </si>
  <si>
    <t>Intézményműködtető Kft. támogatása</t>
  </si>
  <si>
    <t>2014. évi terv</t>
  </si>
  <si>
    <t>Közös Önkormányzati Hivatal</t>
  </si>
  <si>
    <t>5/A</t>
  </si>
  <si>
    <t xml:space="preserve">        Kisvárda Polgármesteri Hivatal</t>
  </si>
  <si>
    <t>5/B</t>
  </si>
  <si>
    <t xml:space="preserve">        Kékcse kirendeltség</t>
  </si>
  <si>
    <t>Rétközi Múzeum</t>
  </si>
  <si>
    <t>2013.terv 01.01.</t>
  </si>
  <si>
    <t xml:space="preserve">2013.12.31. tény </t>
  </si>
  <si>
    <t>Kisvárda Polg. Hivatal</t>
  </si>
  <si>
    <t>Kékcse Kirendeltség</t>
  </si>
  <si>
    <t>Közös Polg. Hivatal</t>
  </si>
  <si>
    <t>2015. évi kiadás</t>
  </si>
  <si>
    <t>Jelenleg fennálló hitel tartozás 2013.12.31.</t>
  </si>
  <si>
    <t>2018-2027</t>
  </si>
  <si>
    <t>2014. évi előirányzat</t>
  </si>
  <si>
    <t>Kisvárda Város Önkormányzata 2014. évi adósságot keletkeztető fejlesztési céljai</t>
  </si>
  <si>
    <t>2012. évi tény</t>
  </si>
  <si>
    <t>a 2014. évi állami támogatásokról  a 2013. évi CCXXX.törvény alapján.</t>
  </si>
  <si>
    <t>Lakosok száma:17468 fő</t>
  </si>
  <si>
    <r>
      <t xml:space="preserve">   </t>
    </r>
    <r>
      <rPr>
        <sz val="11"/>
        <rFont val="Arial"/>
        <family val="2"/>
      </rPr>
      <t>- II.1.ingyenes és kedv. étkeztetés szoc.</t>
    </r>
  </si>
  <si>
    <t xml:space="preserve">     -I.1.c. egyéb kötelező önkormányzati fa.tám.</t>
  </si>
  <si>
    <t>Önkormányzati hivatal működésének támogatása</t>
  </si>
  <si>
    <t xml:space="preserve"> Várszínház és Művész.Háza</t>
  </si>
  <si>
    <t>ISZC tám. Várfürdő felújítás</t>
  </si>
  <si>
    <t>Úrna fal kialakítása Gyár úti (Római Kat.) temetőbe</t>
  </si>
  <si>
    <t>Sportöltöző építés</t>
  </si>
  <si>
    <t>Bessenyei György Kollégium épület napkollektoros rendszerrel való ellátása</t>
  </si>
  <si>
    <t>Napkollektoros rendszer telepítése Kisvárdán, a Konyha épületére</t>
  </si>
  <si>
    <t>KAPU - KultHáz és egyéb KözhHelyek - funkcióbővítő városfejlesztés</t>
  </si>
  <si>
    <t>Egészségügyi Alapellátás épület felújítás</t>
  </si>
  <si>
    <t>KAPU 2 - Az Északi Kertváros Szociális Jellegű Városrehabilitációja</t>
  </si>
  <si>
    <t>Nagyméretű műfüves sportpálya támogatása</t>
  </si>
  <si>
    <t>Nagyméretű műfüves sportpálya saját erő</t>
  </si>
  <si>
    <t>Közvilágítás energiatakarékos korszerűsítése támogatás</t>
  </si>
  <si>
    <t>Közvilágítás energiatakarékos korszerűsítése saját erő</t>
  </si>
  <si>
    <t>Modellkísérlet a szoc. Alapszolg.feladatok funkcionális összekapcsolására ( kis értékű tárgyi eszk.besz)</t>
  </si>
  <si>
    <t>Várszínház és Művészetek Háza gépbeszerzés</t>
  </si>
  <si>
    <t>2013. évi várható</t>
  </si>
  <si>
    <t xml:space="preserve">E </t>
  </si>
  <si>
    <t xml:space="preserve">       Központosított felhalmozási</t>
  </si>
  <si>
    <t xml:space="preserve">       Felhalmozási ktgvetési támogatás</t>
  </si>
  <si>
    <t xml:space="preserve">       Polgármesteri Hivatal</t>
  </si>
  <si>
    <t>Egyéb felhalmozási támogatás</t>
  </si>
  <si>
    <t>Bessenyei György Kollégium épület napkollektoros rendszerrel való ellátása támogatás</t>
  </si>
  <si>
    <t>Bessenyei György Kollégium épület napkollektoros rendszerrel való ellátása saját erő</t>
  </si>
  <si>
    <t>Napkollektoros rendszer telepítése Kisvárdán, a Konyha épületére támogatás</t>
  </si>
  <si>
    <t>Napkollektoros rendszer telepítése Kisvárdán, a Konyha épületére saját erő</t>
  </si>
  <si>
    <t>Rovat</t>
  </si>
  <si>
    <t>Felhalmozási ktgveetési támogatás</t>
  </si>
  <si>
    <t>Finanszírozási célú bevétel (15+…+22)</t>
  </si>
  <si>
    <t>BEVÉTELEK ÖSSZESEN (13+14+24)</t>
  </si>
  <si>
    <t>Finanszírozási célú kiadás (14+...+22)</t>
  </si>
  <si>
    <t>KIADÁSOK ÖSSZESEN (13+24)</t>
  </si>
  <si>
    <t>Ingatlankezelés épületfelújítás</t>
  </si>
  <si>
    <t>Városközpont funkcióbővítő fejlesztése támogatás</t>
  </si>
  <si>
    <t>Városközpont funkcióbővítő fejlesztése saját erő</t>
  </si>
  <si>
    <t xml:space="preserve">Városközpont funkcióbővítő fejlesztése </t>
  </si>
  <si>
    <t>Városháza klíma saját erő (kötvény)</t>
  </si>
  <si>
    <t>Városháza klíma</t>
  </si>
  <si>
    <t>Felhalmozás</t>
  </si>
  <si>
    <t>Toldi utca útburkolat aszfaltozás (226/2013.(XI.13.)ÖKT.hat.) ingatlanalapból</t>
  </si>
  <si>
    <t xml:space="preserve">Toldi utca útburkolat aszfaltozás (226/2013.(XI.13.)ÖKT.hat.) </t>
  </si>
  <si>
    <t xml:space="preserve">Gyár úti ltp. járda építés (254/2013.(XII.11.)ÖKT.hat.) </t>
  </si>
  <si>
    <t>Gyár úti ltp. járda építés (254/2013.(XII.11.)ÖKT.hat.) ingatlanalapból</t>
  </si>
  <si>
    <t>Szoftver beszerzés</t>
  </si>
  <si>
    <t xml:space="preserve">    2. Közhatalmi bevételek</t>
  </si>
  <si>
    <t>Rétközi Múzeum TIOP beruházás</t>
  </si>
  <si>
    <t>Rétközi Múzeum TIOP beruházás pénzmaradvány</t>
  </si>
  <si>
    <t xml:space="preserve">      - gyermekétkeztetés üzemeltetési támogatása</t>
  </si>
  <si>
    <t>Menhely kialakítása ingatlanalapból</t>
  </si>
  <si>
    <t>Menhely kialakítás</t>
  </si>
  <si>
    <t>Szamítógép nyomtató beszerzés (Hivatal)</t>
  </si>
  <si>
    <t>Takarítógép beszerzés (Hivatal)</t>
  </si>
  <si>
    <t xml:space="preserve">       Állami hozzájárulás (norm.) -ált. tám.</t>
  </si>
  <si>
    <t>B 111</t>
  </si>
  <si>
    <t>B 112</t>
  </si>
  <si>
    <t xml:space="preserve">       Egyes köznevelési faladatok tám.</t>
  </si>
  <si>
    <t>B 113</t>
  </si>
  <si>
    <t xml:space="preserve">       Települési Önk. Szoc. És gyermekjóléti fa. Tám.</t>
  </si>
  <si>
    <t>B 144</t>
  </si>
  <si>
    <t xml:space="preserve">       Települési Önkorm. Kulturális fa. Tám.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</si>
  <si>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</si>
  <si>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</si>
  <si>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</si>
  <si>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</si>
  <si>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</si>
  <si>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</si>
  <si>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</si>
  <si>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</si>
  <si>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</si>
  <si>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</si>
  <si>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</si>
  <si>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</si>
  <si>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</si>
  <si>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</si>
  <si>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</si>
  <si>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</si>
  <si>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</si>
  <si>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t xml:space="preserve">19. </t>
  </si>
  <si>
    <t xml:space="preserve">20. </t>
  </si>
  <si>
    <t xml:space="preserve">21. </t>
  </si>
  <si>
    <t>104.</t>
  </si>
  <si>
    <t>105.</t>
  </si>
  <si>
    <t>B 4</t>
  </si>
  <si>
    <t>B 3</t>
  </si>
  <si>
    <t>B 34</t>
  </si>
  <si>
    <t>B 354</t>
  </si>
  <si>
    <t>B 36</t>
  </si>
  <si>
    <t>B 11</t>
  </si>
  <si>
    <t>B 115</t>
  </si>
  <si>
    <t>B 5</t>
  </si>
  <si>
    <t>B1-B2</t>
  </si>
  <si>
    <t>B6-B7</t>
  </si>
  <si>
    <t>B 61</t>
  </si>
  <si>
    <t>B 71</t>
  </si>
  <si>
    <t>B 72</t>
  </si>
  <si>
    <t>B 813</t>
  </si>
  <si>
    <t>B 8131</t>
  </si>
  <si>
    <t>B 811</t>
  </si>
  <si>
    <t>B 8112</t>
  </si>
  <si>
    <t>K 1</t>
  </si>
  <si>
    <t>K 2</t>
  </si>
  <si>
    <t>K 4</t>
  </si>
  <si>
    <t>K 3</t>
  </si>
  <si>
    <t>K 502</t>
  </si>
  <si>
    <t>K 353</t>
  </si>
  <si>
    <t xml:space="preserve">K 5 </t>
  </si>
  <si>
    <t>K 6</t>
  </si>
  <si>
    <t>K 86</t>
  </si>
  <si>
    <t>K 7</t>
  </si>
  <si>
    <t xml:space="preserve">K 8 </t>
  </si>
  <si>
    <t>K 911</t>
  </si>
  <si>
    <t>K 912</t>
  </si>
  <si>
    <t>Bevételek összesen 40+41+56</t>
  </si>
  <si>
    <t>Kiadások összesen 91+100</t>
  </si>
  <si>
    <t>KÖLTSÉGVETÉSI HIÁNY, TÖBBLET 40-91</t>
  </si>
  <si>
    <t>PÉNZMARADVÁNY NÉLKÜLI KÖLTSÉGVETÉSI HIÁNY 103+41</t>
  </si>
  <si>
    <t>FINANSZÍROZÁSI CÉLÚ MŰVELETEK EGYENLEGE 56-100</t>
  </si>
  <si>
    <t>Beruházás összköltsége</t>
  </si>
  <si>
    <t>Szervezetfejlesztás ÁROP-1.A.5</t>
  </si>
  <si>
    <t>KAPU- KultHáz és egyéb KözHelyek</t>
  </si>
  <si>
    <t>KAPU 2.- Északi Kertváros Szociális városrehabilitáció</t>
  </si>
  <si>
    <t>Bessenyei György Gimnázium -Konyha</t>
  </si>
  <si>
    <t>Bessenyei György Gimnázium-Kollégium</t>
  </si>
  <si>
    <t>Közvilágítás energiatakarékos korszerűsítése</t>
  </si>
  <si>
    <t>2014. Évi</t>
  </si>
  <si>
    <t>Régi:szakfeladat megnev.</t>
  </si>
  <si>
    <t>Új:Kormányzati funkció megnev.</t>
  </si>
  <si>
    <t>támogatás,átvett pe.</t>
  </si>
  <si>
    <t>Önkorm. Igazg., jogalk.tev.</t>
  </si>
  <si>
    <r>
      <t>Parkfennt.-</t>
    </r>
    <r>
      <rPr>
        <b/>
        <i/>
        <sz val="11"/>
        <rFont val="Arial"/>
        <family val="2"/>
      </rPr>
      <t>köztisztasági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tev</t>
    </r>
  </si>
  <si>
    <t>066010-1</t>
  </si>
  <si>
    <t>066010-2</t>
  </si>
  <si>
    <t>2014. ÉVI</t>
  </si>
  <si>
    <t>önkorm fin.</t>
  </si>
  <si>
    <t>KÉKCSE</t>
  </si>
  <si>
    <t>Szennyvízcsatorna hálózat építés II.ütem</t>
  </si>
  <si>
    <t>Számítástechnika eszközök beszerzése</t>
  </si>
  <si>
    <t>Közhatalmi bevételek</t>
  </si>
  <si>
    <t>Dombköz u. játszótér</t>
  </si>
  <si>
    <t xml:space="preserve">Krúdy park útépítés </t>
  </si>
  <si>
    <t xml:space="preserve">    - Krucsay M. u. (egy oldal)</t>
  </si>
  <si>
    <t>Várday I. út felújítása</t>
  </si>
  <si>
    <t>Csapadékvíz elvezetéső csatorna építése: Császy u., Széchenyi u., Mátyás k. u., Városmajor u., Vay Á. u., Kőszegi csatorna, Litki u., Jéki u., Bessenyei köz, Liliom u., Móricz Zs. u., Bolgár u.,</t>
  </si>
  <si>
    <t>Bessenyei Gy. u. 1/B.közterületen lévő lakás megvásárlása (állampolgári kérelem)</t>
  </si>
  <si>
    <t xml:space="preserve">    - Árpád u.</t>
  </si>
  <si>
    <t xml:space="preserve">    - József A. u. </t>
  </si>
  <si>
    <t xml:space="preserve">    - Várday I. u.</t>
  </si>
  <si>
    <t xml:space="preserve">       Kiegészítő támogatás (ÖNHIKI)</t>
  </si>
  <si>
    <t>B 116</t>
  </si>
  <si>
    <t>2013.Terv</t>
  </si>
  <si>
    <t>2014.Terv</t>
  </si>
  <si>
    <t>Önkormányzati finanszírozás</t>
  </si>
  <si>
    <t>sport támogatás</t>
  </si>
  <si>
    <t>műv.h.</t>
  </si>
  <si>
    <t>önk</t>
  </si>
  <si>
    <t xml:space="preserve">2014. évi terv </t>
  </si>
  <si>
    <t xml:space="preserve">Állami támogatás           80- 90% összeg </t>
  </si>
  <si>
    <t>Aktív korúak ellátása         régi:  882-111</t>
  </si>
  <si>
    <t>Foglalkoztatást helyettesítő támogatás új:105010-1munkanélküliek ellát.</t>
  </si>
  <si>
    <t>Egészségkárosodottak szoc. Segélye új:105010-2</t>
  </si>
  <si>
    <t>Nyugdíjkorh. 5 éven belül betöltők aktív korú új:105010-3</t>
  </si>
  <si>
    <t>Egyéb (önk.rendelet) új:105010-4</t>
  </si>
  <si>
    <t>Lakásfenntartási támogatás (normatív) 106020 lakáfennt. Lakhatással összef. Ellát.</t>
  </si>
  <si>
    <t xml:space="preserve">Állami támogatás        0%    összeg </t>
  </si>
  <si>
    <t>Saját forrás 100%</t>
  </si>
  <si>
    <t>Önkormányzati segély</t>
  </si>
  <si>
    <t>A fentiből: -egyéb szoc.pénzbeli ellát</t>
  </si>
  <si>
    <t>107060-1</t>
  </si>
  <si>
    <t>Elhunyt személyek hátramaradottainak pénzb.tám</t>
  </si>
  <si>
    <t>Gyermekvéd. Pénzb. És természetb. Ellátás</t>
  </si>
  <si>
    <t>Időszaki támogatás új:107060-3 egyéb. Szoc. Pénzbeli ellátások</t>
  </si>
  <si>
    <t>Átmeneti segély         régi:     882-122</t>
  </si>
  <si>
    <t>Ápolási díj (méltányossági)     101150 betegséggel kapcs. Pénzbeli ellát</t>
  </si>
  <si>
    <t>Idősek és nagycsal. tám. 107060-2</t>
  </si>
  <si>
    <t>Temetési segély   107060-3</t>
  </si>
  <si>
    <t xml:space="preserve">Állami támogatás           90%    összeg </t>
  </si>
  <si>
    <t>Adósságkezelési szolg.     régi  882-201 új:106020 lakáfennt. Lakhatással összefüggő ellát.</t>
  </si>
  <si>
    <t xml:space="preserve"> Közgyógyellátás  régi  882-202  új:101150 betegséggel kapcs. Pénzbeli ellát.</t>
  </si>
  <si>
    <t>Köztemetés régi   882-203  új:107060 egyéb szo. Természetbeni és pénzb. Ell.</t>
  </si>
  <si>
    <t>további szakfeladatok</t>
  </si>
  <si>
    <t>2013. évi  terv</t>
  </si>
  <si>
    <t>fejlesztés-változás</t>
  </si>
  <si>
    <r>
      <t xml:space="preserve">  </t>
    </r>
    <r>
      <rPr>
        <sz val="10"/>
        <rFont val="MS Sans Serif"/>
        <family val="2"/>
      </rPr>
      <t xml:space="preserve"> régi</t>
    </r>
    <r>
      <rPr>
        <b/>
        <sz val="10"/>
        <rFont val="MS Sans Serif"/>
        <family val="2"/>
      </rPr>
      <t xml:space="preserve">: </t>
    </r>
    <r>
      <rPr>
        <sz val="10"/>
        <rFont val="MS Sans Serif"/>
        <family val="2"/>
      </rPr>
      <t>522-001</t>
    </r>
    <r>
      <rPr>
        <b/>
        <sz val="10"/>
        <rFont val="MS Sans Serif"/>
        <family val="2"/>
      </rPr>
      <t xml:space="preserve"> Új:045160</t>
    </r>
  </si>
  <si>
    <t>Közutak, hidak üzemelt. Fenntart.</t>
  </si>
  <si>
    <r>
      <t xml:space="preserve"> Régi:  841-114,-115,-116,-117</t>
    </r>
    <r>
      <rPr>
        <b/>
        <sz val="10"/>
        <rFont val="MS Sans Serif"/>
        <family val="2"/>
      </rPr>
      <t xml:space="preserve">    Új:016010</t>
    </r>
  </si>
  <si>
    <t>Önk. , Ogy, Eu, nemzetiségi .Képviselő választás</t>
  </si>
  <si>
    <r>
      <t xml:space="preserve">  Régi: 360-000 </t>
    </r>
    <r>
      <rPr>
        <b/>
        <sz val="10"/>
        <rFont val="MS Sans Serif"/>
        <family val="2"/>
      </rPr>
      <t xml:space="preserve"> Új:063020</t>
    </r>
  </si>
  <si>
    <t>Víztermelés, kezelés, ellátás</t>
  </si>
  <si>
    <r>
      <t xml:space="preserve">  </t>
    </r>
    <r>
      <rPr>
        <sz val="10"/>
        <rFont val="MS Sans Serif"/>
        <family val="2"/>
      </rPr>
      <t>Régi:  960-302</t>
    </r>
    <r>
      <rPr>
        <b/>
        <sz val="10"/>
        <rFont val="MS Sans Serif"/>
        <family val="2"/>
      </rPr>
      <t xml:space="preserve">  Új:013320</t>
    </r>
  </si>
  <si>
    <r>
      <t xml:space="preserve"> </t>
    </r>
    <r>
      <rPr>
        <b/>
        <sz val="10"/>
        <rFont val="MS Sans Serif"/>
        <family val="2"/>
      </rPr>
      <t xml:space="preserve"> </t>
    </r>
    <r>
      <rPr>
        <sz val="10"/>
        <rFont val="MS Sans Serif"/>
        <family val="2"/>
      </rPr>
      <t xml:space="preserve"> Régi:  841-402</t>
    </r>
    <r>
      <rPr>
        <b/>
        <sz val="10"/>
        <rFont val="MS Sans Serif"/>
        <family val="2"/>
      </rPr>
      <t xml:space="preserve">  Új:064010</t>
    </r>
  </si>
  <si>
    <r>
      <t xml:space="preserve">   Régi:</t>
    </r>
    <r>
      <rPr>
        <b/>
        <sz val="10"/>
        <rFont val="MS Sans Serif"/>
        <family val="2"/>
      </rPr>
      <t xml:space="preserve"> </t>
    </r>
    <r>
      <rPr>
        <sz val="10"/>
        <rFont val="MS Sans Serif"/>
        <family val="2"/>
      </rPr>
      <t xml:space="preserve"> 862-231</t>
    </r>
    <r>
      <rPr>
        <b/>
        <sz val="10"/>
        <rFont val="MS Sans Serif"/>
        <family val="2"/>
      </rPr>
      <t xml:space="preserve">  Új: 074011</t>
    </r>
  </si>
  <si>
    <r>
      <t xml:space="preserve">  Régi: </t>
    </r>
    <r>
      <rPr>
        <b/>
        <sz val="10"/>
        <rFont val="MS Sans Serif"/>
        <family val="2"/>
      </rPr>
      <t xml:space="preserve"> </t>
    </r>
    <r>
      <rPr>
        <sz val="10"/>
        <rFont val="MS Sans Serif"/>
        <family val="2"/>
      </rPr>
      <t>370-000</t>
    </r>
    <r>
      <rPr>
        <b/>
        <sz val="10"/>
        <rFont val="MS Sans Serif"/>
        <family val="2"/>
      </rPr>
      <t xml:space="preserve">   Új: 052020</t>
    </r>
  </si>
  <si>
    <r>
      <t xml:space="preserve">   Régi: 381-103 </t>
    </r>
    <r>
      <rPr>
        <b/>
        <sz val="10"/>
        <rFont val="MS Sans Serif"/>
        <family val="2"/>
      </rPr>
      <t xml:space="preserve">  Új:051030</t>
    </r>
  </si>
  <si>
    <r>
      <t xml:space="preserve"> Régi: </t>
    </r>
    <r>
      <rPr>
        <b/>
        <sz val="10"/>
        <rFont val="MS Sans Serif"/>
        <family val="2"/>
      </rPr>
      <t xml:space="preserve"> </t>
    </r>
    <r>
      <rPr>
        <sz val="10"/>
        <rFont val="MS Sans Serif"/>
        <family val="2"/>
      </rPr>
      <t xml:space="preserve"> 581-400</t>
    </r>
    <r>
      <rPr>
        <b/>
        <sz val="10"/>
        <rFont val="MS Sans Serif"/>
        <family val="2"/>
      </rPr>
      <t xml:space="preserve">  Új:083030</t>
    </r>
  </si>
  <si>
    <t>felhalm.</t>
  </si>
  <si>
    <t>átvett,   támogatás</t>
  </si>
  <si>
    <t xml:space="preserve">    - Madách u.</t>
  </si>
  <si>
    <t xml:space="preserve">    - Vasvári u.</t>
  </si>
  <si>
    <t xml:space="preserve">    - Tátra u.</t>
  </si>
  <si>
    <t xml:space="preserve">    - Temesvári u.</t>
  </si>
  <si>
    <t>Vásártéri temető arculatának kialakítása (református egyházzal)</t>
  </si>
  <si>
    <t>R</t>
  </si>
  <si>
    <t>Zárt kertek közvilágítása</t>
  </si>
  <si>
    <t>Tevékenység / Intézmény megnevezése</t>
  </si>
  <si>
    <t>óvodai ellátás támogatása (Társulás)</t>
  </si>
  <si>
    <t>szociális tevékenység támogatása (Társulás)</t>
  </si>
  <si>
    <t xml:space="preserve">Önkormányzat: </t>
  </si>
  <si>
    <t>Közös Önk.Hiv. igazgatási tevékenység</t>
  </si>
  <si>
    <t>Várday István Könyvtár</t>
  </si>
  <si>
    <t>Egéyzségügyi Alapellátás</t>
  </si>
  <si>
    <t>B3-B4</t>
  </si>
  <si>
    <t>B 6</t>
  </si>
  <si>
    <t>B 62</t>
  </si>
  <si>
    <t>B1-B7</t>
  </si>
  <si>
    <t>B 8113</t>
  </si>
  <si>
    <t>B 8111</t>
  </si>
  <si>
    <t>B 8122</t>
  </si>
  <si>
    <t>B 8121</t>
  </si>
  <si>
    <t>B 8124</t>
  </si>
  <si>
    <t xml:space="preserve"> B 8123</t>
  </si>
  <si>
    <t>B 8</t>
  </si>
  <si>
    <t>K 5</t>
  </si>
  <si>
    <t>K 508</t>
  </si>
  <si>
    <t>K 512</t>
  </si>
  <si>
    <t>B 8123</t>
  </si>
  <si>
    <t>K 9</t>
  </si>
  <si>
    <t>K1-K5</t>
  </si>
  <si>
    <t>K508</t>
  </si>
  <si>
    <t>K1-K8</t>
  </si>
  <si>
    <t>K 9113</t>
  </si>
  <si>
    <t>K 9112</t>
  </si>
  <si>
    <t>K 9111</t>
  </si>
  <si>
    <t>K 9122</t>
  </si>
  <si>
    <t>K 9121</t>
  </si>
  <si>
    <t>K 9124</t>
  </si>
  <si>
    <t>K 9123</t>
  </si>
  <si>
    <t>K 9131</t>
  </si>
  <si>
    <t>B111;B112;B113;B144</t>
  </si>
  <si>
    <t>B1-B2; B61</t>
  </si>
  <si>
    <t>B1-B2; B5; B71</t>
  </si>
  <si>
    <t>K3; K353; K5</t>
  </si>
  <si>
    <t>K353; K6; K7; K8; K86</t>
  </si>
  <si>
    <t xml:space="preserve">Nagyméretű műfüves sportpálya </t>
  </si>
  <si>
    <t xml:space="preserve">Közvilágítás energiatakarékos korszerűsítése </t>
  </si>
  <si>
    <t>szociális tevékenység (Önk.)</t>
  </si>
  <si>
    <t>Önk.,Eu, Ogy. Nemzetiségi képviselő választás</t>
  </si>
  <si>
    <t>helyi adóbevételek, pótlék, bírság</t>
  </si>
  <si>
    <t>nemzetiségi Ökt.</t>
  </si>
  <si>
    <t>igazgatási tevékenység kv.</t>
  </si>
  <si>
    <t>Kékcse</t>
  </si>
  <si>
    <t>szociális tevékenység (hiv.)</t>
  </si>
  <si>
    <t>Intézmények</t>
  </si>
  <si>
    <t>Beruházás</t>
  </si>
  <si>
    <t>egyéb felhalm.</t>
  </si>
  <si>
    <t>tatelék</t>
  </si>
  <si>
    <t>működési tartalék</t>
  </si>
  <si>
    <t>felhalmozási tartalék-pénzmaradv.883624</t>
  </si>
  <si>
    <t>Pénzmaradvány</t>
  </si>
  <si>
    <t>likvid hitel</t>
  </si>
  <si>
    <t>931-201    új:081045 Versenysport  és utánpótl. Nevelés, szabadidősport</t>
  </si>
  <si>
    <t>új 016080 Kiemelt állami és önkorm.rendezvények</t>
  </si>
  <si>
    <t>régi842-155  Nemzetközi kapcsolatok</t>
  </si>
  <si>
    <t>régi841-191  Nemzeti ünnepek progr.</t>
  </si>
  <si>
    <t>ÚJ:082092</t>
  </si>
  <si>
    <t>régi 910-501 Közművelődési tev. Tám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</si>
  <si>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</si>
  <si>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ÚJ : 82092 Közműv. Hagyományos közösségi, kult. Érték</t>
  </si>
  <si>
    <t>Új: 082093 Közműv. Egész életre kiterjedő tan. Amatőr művészetek</t>
  </si>
  <si>
    <t>Műv.h. 200</t>
  </si>
  <si>
    <t>890-115 Speciális tehetségg. Prog.</t>
  </si>
  <si>
    <t>új:104060 Gyermekek , fiatalok és csal. Életmínőségét jav. Program</t>
  </si>
  <si>
    <t>Bursa ösztöndíj</t>
  </si>
  <si>
    <t>841-403 Városgazdálk. Tevékenys.</t>
  </si>
  <si>
    <t>önk, városgazd.</t>
  </si>
  <si>
    <r>
      <t xml:space="preserve">841-192  </t>
    </r>
    <r>
      <rPr>
        <b/>
        <sz val="10"/>
        <rFont val="MS Sans Serif"/>
        <family val="2"/>
      </rPr>
      <t xml:space="preserve">új:016080 </t>
    </r>
    <r>
      <rPr>
        <sz val="10"/>
        <rFont val="MS Sans Serif"/>
        <family val="2"/>
      </rPr>
      <t xml:space="preserve"> Kiemelt állami és Önk .rendezv</t>
    </r>
    <r>
      <rPr>
        <b/>
        <sz val="10"/>
        <rFont val="MS Sans Serif"/>
        <family val="2"/>
      </rPr>
      <t>.</t>
    </r>
  </si>
  <si>
    <r>
      <t>régi 890-301</t>
    </r>
    <r>
      <rPr>
        <b/>
        <sz val="10"/>
        <rFont val="MS Sans Serif"/>
        <family val="2"/>
      </rPr>
      <t xml:space="preserve"> ÚJ:084031 Civil szervezetek és egyéb</t>
    </r>
  </si>
  <si>
    <t>2014.évi terv</t>
  </si>
  <si>
    <t>A költségvetési intézmények  2014. évi engedélyezett létszámkerete (álláshely)</t>
  </si>
</sst>
</file>

<file path=xl/styles.xml><?xml version="1.0" encoding="utf-8"?>
<styleSheet xmlns="http://schemas.openxmlformats.org/spreadsheetml/2006/main">
  <numFmts count="5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"/>
    <numFmt numFmtId="174" formatCode="0.000"/>
    <numFmt numFmtId="175" formatCode="_(* #,##0.000_);_(* \(#,##0.000\);_(* &quot;-&quot;??_);_(@_)"/>
    <numFmt numFmtId="176" formatCode="#,##0.0"/>
    <numFmt numFmtId="177" formatCode="0.0000000"/>
    <numFmt numFmtId="178" formatCode="0.000000"/>
    <numFmt numFmtId="179" formatCode="0.00000"/>
    <numFmt numFmtId="180" formatCode="&quot;Igen&quot;;&quot;Igen&quot;;&quot;Nem&quot;"/>
    <numFmt numFmtId="181" formatCode="&quot;Igaz&quot;;&quot;Igaz&quot;;&quot;Hamis&quot;"/>
    <numFmt numFmtId="182" formatCode="&quot;Be&quot;;&quot;Be&quot;;&quot;Ki&quot;"/>
    <numFmt numFmtId="183" formatCode="#,##0\ &quot;Ft&quot;"/>
    <numFmt numFmtId="184" formatCode="&quot;H-&quot;0000"/>
    <numFmt numFmtId="185" formatCode="m\.\ d\."/>
    <numFmt numFmtId="186" formatCode="mmm/yyyy"/>
    <numFmt numFmtId="187" formatCode="#,##0_ ;\-#,##0\ "/>
    <numFmt numFmtId="188" formatCode="#,###"/>
    <numFmt numFmtId="189" formatCode="#"/>
    <numFmt numFmtId="190" formatCode="#,##0.000"/>
    <numFmt numFmtId="191" formatCode="#,##0.0000"/>
    <numFmt numFmtId="192" formatCode="00"/>
    <numFmt numFmtId="193" formatCode="[$€-2]\ #\ ##,000_);[Red]\([$€-2]\ #\ ##,000\)"/>
    <numFmt numFmtId="194" formatCode="[$-40E]yyyy\.\ mmmm\ d\."/>
    <numFmt numFmtId="195" formatCode="_-* #,##0\ _F_t_-;\-* #,##0\ _F_t_-;_-* &quot;-&quot;??\ _F_t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_-* #,##0.0\ _F_t_-;\-* #,##0.0\ _F_t_-;_-* &quot;-&quot;??\ _F_t_-;_-@_-"/>
    <numFmt numFmtId="205" formatCode="0.0%"/>
    <numFmt numFmtId="206" formatCode="_-* #,##0.00\ _F_t_-;\-* #,##0.00\ _F_t_-;_-* \-??\ _F_t_-;_-@_-"/>
    <numFmt numFmtId="207" formatCode="yyyy\-mm\-dd"/>
    <numFmt numFmtId="208" formatCode="yyyy\-mm"/>
    <numFmt numFmtId="209" formatCode="#,##0.00\ [$Ft-40E];[Red]\-#,##0.00\ [$Ft-40E]"/>
    <numFmt numFmtId="210" formatCode="000"/>
  </numFmts>
  <fonts count="70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0"/>
      <name val="Times New Roman CE"/>
      <family val="0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 CE"/>
      <family val="0"/>
    </font>
    <font>
      <sz val="10"/>
      <name val="Arial"/>
      <family val="2"/>
    </font>
    <font>
      <sz val="12"/>
      <name val="Times New Roman CE"/>
      <family val="0"/>
    </font>
    <font>
      <sz val="10"/>
      <name val="MS Sans Serif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name val="Arial CE"/>
      <family val="2"/>
    </font>
    <font>
      <i/>
      <sz val="9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i/>
      <sz val="8"/>
      <name val="Arial CE"/>
      <family val="2"/>
    </font>
    <font>
      <b/>
      <i/>
      <sz val="9"/>
      <name val="Arial CE"/>
      <family val="2"/>
    </font>
    <font>
      <b/>
      <sz val="10"/>
      <name val="MS Sans Serif"/>
      <family val="2"/>
    </font>
    <font>
      <b/>
      <sz val="13.5"/>
      <name val="MS Sans Serif"/>
      <family val="2"/>
    </font>
    <font>
      <sz val="8.5"/>
      <name val="MS Sans Serif"/>
      <family val="2"/>
    </font>
    <font>
      <b/>
      <sz val="8.5"/>
      <name val="MS Sans Serif"/>
      <family val="2"/>
    </font>
    <font>
      <b/>
      <sz val="12"/>
      <name val="MS Sans Serif"/>
      <family val="2"/>
    </font>
    <font>
      <sz val="7"/>
      <name val="Arial CE"/>
      <family val="2"/>
    </font>
    <font>
      <b/>
      <sz val="12"/>
      <name val="Arial CE"/>
      <family val="0"/>
    </font>
    <font>
      <sz val="11"/>
      <name val="Arial CE"/>
      <family val="0"/>
    </font>
    <font>
      <b/>
      <i/>
      <sz val="12"/>
      <name val="Arial CE"/>
      <family val="0"/>
    </font>
    <font>
      <b/>
      <i/>
      <sz val="10"/>
      <name val="Arial CE"/>
      <family val="2"/>
    </font>
    <font>
      <i/>
      <sz val="10"/>
      <name val="Arial CE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 CE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Times New Roman CE"/>
      <family val="1"/>
    </font>
    <font>
      <sz val="11"/>
      <name val="Times New Roman CE"/>
      <family val="1"/>
    </font>
    <font>
      <b/>
      <i/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i/>
      <sz val="8"/>
      <name val="Arial CE"/>
      <family val="2"/>
    </font>
    <font>
      <sz val="8"/>
      <name val="Arial"/>
      <family val="0"/>
    </font>
    <font>
      <i/>
      <sz val="8"/>
      <name val="Arial"/>
      <family val="2"/>
    </font>
    <font>
      <b/>
      <i/>
      <sz val="8"/>
      <name val="Arial"/>
      <family val="2"/>
    </font>
    <font>
      <i/>
      <sz val="11"/>
      <name val="Arial"/>
      <family val="2"/>
    </font>
    <font>
      <sz val="8"/>
      <name val="MS Sans Serif"/>
      <family val="2"/>
    </font>
    <font>
      <b/>
      <sz val="13"/>
      <name val="MS Sans Serif"/>
      <family val="2"/>
    </font>
    <font>
      <b/>
      <i/>
      <sz val="11"/>
      <name val="Arial"/>
      <family val="2"/>
    </font>
    <font>
      <i/>
      <sz val="12"/>
      <name val="MS Sans Serif"/>
      <family val="2"/>
    </font>
    <font>
      <b/>
      <i/>
      <sz val="10"/>
      <name val="MS Sans Serif"/>
      <family val="2"/>
    </font>
    <font>
      <sz val="12"/>
      <name val="MS Sans Serif"/>
      <family val="2"/>
    </font>
  </fonts>
  <fills count="2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1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medium"/>
      <top style="dotted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9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9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7" borderId="0" applyNumberFormat="0" applyBorder="0" applyAlignment="0" applyProtection="0"/>
    <xf numFmtId="0" fontId="22" fillId="7" borderId="0" applyNumberFormat="0" applyBorder="0" applyAlignment="0" applyProtection="0"/>
    <xf numFmtId="0" fontId="23" fillId="16" borderId="1" applyNumberFormat="0" applyAlignment="0" applyProtection="0"/>
    <xf numFmtId="9" fontId="0" fillId="0" borderId="0" applyFont="0" applyFill="0" applyBorder="0" applyAlignment="0" applyProtection="0"/>
  </cellStyleXfs>
  <cellXfs count="969">
    <xf numFmtId="0" fontId="0" fillId="0" borderId="0" xfId="0" applyAlignment="1">
      <alignment/>
    </xf>
    <xf numFmtId="0" fontId="0" fillId="0" borderId="0" xfId="72">
      <alignment/>
      <protection/>
    </xf>
    <xf numFmtId="0" fontId="26" fillId="0" borderId="10" xfId="72" applyFont="1" applyBorder="1">
      <alignment/>
      <protection/>
    </xf>
    <xf numFmtId="3" fontId="28" fillId="0" borderId="11" xfId="72" applyNumberFormat="1" applyFont="1" applyBorder="1">
      <alignment/>
      <protection/>
    </xf>
    <xf numFmtId="3" fontId="28" fillId="0" borderId="12" xfId="72" applyNumberFormat="1" applyFont="1" applyBorder="1">
      <alignment/>
      <protection/>
    </xf>
    <xf numFmtId="0" fontId="27" fillId="0" borderId="13" xfId="72" applyFont="1" applyBorder="1">
      <alignment/>
      <protection/>
    </xf>
    <xf numFmtId="3" fontId="26" fillId="0" borderId="12" xfId="72" applyNumberFormat="1" applyFont="1" applyBorder="1">
      <alignment/>
      <protection/>
    </xf>
    <xf numFmtId="0" fontId="30" fillId="0" borderId="0" xfId="72" applyFont="1">
      <alignment/>
      <protection/>
    </xf>
    <xf numFmtId="3" fontId="28" fillId="6" borderId="14" xfId="72" applyNumberFormat="1" applyFont="1" applyFill="1" applyBorder="1">
      <alignment/>
      <protection/>
    </xf>
    <xf numFmtId="3" fontId="26" fillId="0" borderId="15" xfId="72" applyNumberFormat="1" applyFont="1" applyBorder="1">
      <alignment/>
      <protection/>
    </xf>
    <xf numFmtId="0" fontId="26" fillId="0" borderId="0" xfId="72" applyFont="1" applyBorder="1">
      <alignment/>
      <protection/>
    </xf>
    <xf numFmtId="0" fontId="0" fillId="0" borderId="0" xfId="72" applyBorder="1">
      <alignment/>
      <protection/>
    </xf>
    <xf numFmtId="3" fontId="26" fillId="0" borderId="0" xfId="72" applyNumberFormat="1" applyFont="1" applyBorder="1">
      <alignment/>
      <protection/>
    </xf>
    <xf numFmtId="0" fontId="26" fillId="0" borderId="16" xfId="72" applyFont="1" applyBorder="1">
      <alignment/>
      <protection/>
    </xf>
    <xf numFmtId="0" fontId="29" fillId="6" borderId="14" xfId="72" applyFont="1" applyFill="1" applyBorder="1" applyAlignment="1">
      <alignment horizontal="center" vertical="top" wrapText="1"/>
      <protection/>
    </xf>
    <xf numFmtId="188" fontId="27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3" fontId="26" fillId="0" borderId="17" xfId="72" applyNumberFormat="1" applyFont="1" applyBorder="1">
      <alignment/>
      <protection/>
    </xf>
    <xf numFmtId="3" fontId="28" fillId="0" borderId="14" xfId="72" applyNumberFormat="1" applyFont="1" applyBorder="1">
      <alignment/>
      <protection/>
    </xf>
    <xf numFmtId="0" fontId="19" fillId="0" borderId="0" xfId="74">
      <alignment/>
      <protection/>
    </xf>
    <xf numFmtId="0" fontId="17" fillId="0" borderId="0" xfId="59" applyFont="1">
      <alignment/>
      <protection/>
    </xf>
    <xf numFmtId="0" fontId="34" fillId="0" borderId="0" xfId="74" applyFont="1" applyAlignment="1">
      <alignment horizontal="center" vertical="center"/>
      <protection/>
    </xf>
    <xf numFmtId="0" fontId="33" fillId="0" borderId="13" xfId="74" applyFont="1" applyBorder="1">
      <alignment/>
      <protection/>
    </xf>
    <xf numFmtId="0" fontId="19" fillId="0" borderId="18" xfId="74" applyFont="1" applyBorder="1">
      <alignment/>
      <protection/>
    </xf>
    <xf numFmtId="0" fontId="19" fillId="0" borderId="0" xfId="74" applyFont="1">
      <alignment/>
      <protection/>
    </xf>
    <xf numFmtId="0" fontId="19" fillId="0" borderId="18" xfId="74" applyBorder="1">
      <alignment/>
      <protection/>
    </xf>
    <xf numFmtId="0" fontId="19" fillId="0" borderId="0" xfId="74" applyFont="1" applyBorder="1">
      <alignment/>
      <protection/>
    </xf>
    <xf numFmtId="0" fontId="19" fillId="0" borderId="19" xfId="74" applyFont="1" applyBorder="1">
      <alignment/>
      <protection/>
    </xf>
    <xf numFmtId="0" fontId="19" fillId="0" borderId="20" xfId="74" applyFont="1" applyBorder="1">
      <alignment/>
      <protection/>
    </xf>
    <xf numFmtId="0" fontId="19" fillId="0" borderId="20" xfId="74" applyBorder="1">
      <alignment/>
      <protection/>
    </xf>
    <xf numFmtId="3" fontId="33" fillId="0" borderId="15" xfId="74" applyNumberFormat="1" applyFont="1" applyBorder="1">
      <alignment/>
      <protection/>
    </xf>
    <xf numFmtId="3" fontId="28" fillId="0" borderId="14" xfId="72" applyNumberFormat="1" applyFont="1" applyBorder="1" applyAlignment="1">
      <alignment vertical="center"/>
      <protection/>
    </xf>
    <xf numFmtId="3" fontId="28" fillId="6" borderId="14" xfId="72" applyNumberFormat="1" applyFont="1" applyFill="1" applyBorder="1" applyAlignment="1">
      <alignment vertical="center"/>
      <protection/>
    </xf>
    <xf numFmtId="188" fontId="29" fillId="0" borderId="0" xfId="0" applyNumberFormat="1" applyFont="1" applyFill="1" applyBorder="1" applyAlignment="1">
      <alignment horizontal="left" vertical="center" wrapText="1" indent="1"/>
    </xf>
    <xf numFmtId="3" fontId="28" fillId="0" borderId="0" xfId="72" applyNumberFormat="1" applyFont="1" applyBorder="1">
      <alignment/>
      <protection/>
    </xf>
    <xf numFmtId="188" fontId="29" fillId="0" borderId="0" xfId="0" applyNumberFormat="1" applyFont="1" applyFill="1" applyBorder="1" applyAlignment="1">
      <alignment horizontal="right" vertical="center" wrapText="1" indent="1"/>
    </xf>
    <xf numFmtId="0" fontId="27" fillId="0" borderId="21" xfId="72" applyFont="1" applyBorder="1">
      <alignment/>
      <protection/>
    </xf>
    <xf numFmtId="0" fontId="0" fillId="0" borderId="0" xfId="75" applyFont="1">
      <alignment/>
      <protection/>
    </xf>
    <xf numFmtId="0" fontId="0" fillId="0" borderId="22" xfId="75" applyFont="1" applyBorder="1" applyAlignment="1">
      <alignment horizontal="center"/>
      <protection/>
    </xf>
    <xf numFmtId="0" fontId="17" fillId="0" borderId="22" xfId="58" applyFont="1" applyBorder="1" applyAlignment="1">
      <alignment horizontal="center"/>
      <protection/>
    </xf>
    <xf numFmtId="0" fontId="0" fillId="0" borderId="23" xfId="75" applyFont="1" applyBorder="1">
      <alignment/>
      <protection/>
    </xf>
    <xf numFmtId="0" fontId="39" fillId="0" borderId="24" xfId="75" applyFont="1" applyBorder="1" applyAlignment="1">
      <alignment horizontal="centerContinuous"/>
      <protection/>
    </xf>
    <xf numFmtId="0" fontId="0" fillId="0" borderId="10" xfId="75" applyFont="1" applyBorder="1">
      <alignment/>
      <protection/>
    </xf>
    <xf numFmtId="3" fontId="40" fillId="0" borderId="25" xfId="75" applyNumberFormat="1" applyFont="1" applyBorder="1">
      <alignment/>
      <protection/>
    </xf>
    <xf numFmtId="3" fontId="40" fillId="0" borderId="26" xfId="75" applyNumberFormat="1" applyFont="1" applyBorder="1">
      <alignment/>
      <protection/>
    </xf>
    <xf numFmtId="3" fontId="40" fillId="0" borderId="11" xfId="75" applyNumberFormat="1" applyFont="1" applyBorder="1">
      <alignment/>
      <protection/>
    </xf>
    <xf numFmtId="3" fontId="24" fillId="0" borderId="16" xfId="75" applyNumberFormat="1" applyFont="1" applyBorder="1">
      <alignment/>
      <protection/>
    </xf>
    <xf numFmtId="3" fontId="0" fillId="0" borderId="0" xfId="75" applyNumberFormat="1" applyFont="1">
      <alignment/>
      <protection/>
    </xf>
    <xf numFmtId="3" fontId="40" fillId="0" borderId="18" xfId="75" applyNumberFormat="1" applyFont="1" applyBorder="1">
      <alignment/>
      <protection/>
    </xf>
    <xf numFmtId="3" fontId="40" fillId="0" borderId="13" xfId="75" applyNumberFormat="1" applyFont="1" applyBorder="1">
      <alignment/>
      <protection/>
    </xf>
    <xf numFmtId="3" fontId="40" fillId="0" borderId="12" xfId="75" applyNumberFormat="1" applyFont="1" applyBorder="1">
      <alignment/>
      <protection/>
    </xf>
    <xf numFmtId="3" fontId="24" fillId="0" borderId="10" xfId="75" applyNumberFormat="1" applyFont="1" applyBorder="1">
      <alignment/>
      <protection/>
    </xf>
    <xf numFmtId="3" fontId="24" fillId="0" borderId="27" xfId="75" applyNumberFormat="1" applyFont="1" applyBorder="1">
      <alignment/>
      <protection/>
    </xf>
    <xf numFmtId="3" fontId="40" fillId="0" borderId="19" xfId="75" applyNumberFormat="1" applyFont="1" applyBorder="1">
      <alignment/>
      <protection/>
    </xf>
    <xf numFmtId="3" fontId="40" fillId="0" borderId="20" xfId="75" applyNumberFormat="1" applyFont="1" applyBorder="1">
      <alignment/>
      <protection/>
    </xf>
    <xf numFmtId="3" fontId="40" fillId="0" borderId="19" xfId="75" applyNumberFormat="1" applyFont="1" applyFill="1" applyBorder="1">
      <alignment/>
      <protection/>
    </xf>
    <xf numFmtId="3" fontId="40" fillId="0" borderId="15" xfId="75" applyNumberFormat="1" applyFont="1" applyBorder="1">
      <alignment/>
      <protection/>
    </xf>
    <xf numFmtId="0" fontId="0" fillId="0" borderId="27" xfId="75" applyFont="1" applyBorder="1">
      <alignment/>
      <protection/>
    </xf>
    <xf numFmtId="3" fontId="24" fillId="6" borderId="28" xfId="75" applyNumberFormat="1" applyFont="1" applyFill="1" applyBorder="1">
      <alignment/>
      <protection/>
    </xf>
    <xf numFmtId="3" fontId="24" fillId="6" borderId="22" xfId="75" applyNumberFormat="1" applyFont="1" applyFill="1" applyBorder="1">
      <alignment/>
      <protection/>
    </xf>
    <xf numFmtId="3" fontId="24" fillId="6" borderId="14" xfId="75" applyNumberFormat="1" applyFont="1" applyFill="1" applyBorder="1">
      <alignment/>
      <protection/>
    </xf>
    <xf numFmtId="3" fontId="24" fillId="6" borderId="29" xfId="75" applyNumberFormat="1" applyFont="1" applyFill="1" applyBorder="1">
      <alignment/>
      <protection/>
    </xf>
    <xf numFmtId="3" fontId="40" fillId="0" borderId="0" xfId="75" applyNumberFormat="1" applyFont="1" applyBorder="1">
      <alignment/>
      <protection/>
    </xf>
    <xf numFmtId="3" fontId="40" fillId="0" borderId="0" xfId="75" applyNumberFormat="1" applyFont="1" applyBorder="1">
      <alignment/>
      <protection/>
    </xf>
    <xf numFmtId="3" fontId="30" fillId="0" borderId="0" xfId="75" applyNumberFormat="1" applyFont="1">
      <alignment/>
      <protection/>
    </xf>
    <xf numFmtId="0" fontId="0" fillId="0" borderId="0" xfId="64">
      <alignment/>
      <protection/>
    </xf>
    <xf numFmtId="0" fontId="39" fillId="0" borderId="0" xfId="64" applyFont="1" applyAlignment="1">
      <alignment horizontal="center"/>
      <protection/>
    </xf>
    <xf numFmtId="0" fontId="30" fillId="0" borderId="0" xfId="64" applyFont="1">
      <alignment/>
      <protection/>
    </xf>
    <xf numFmtId="0" fontId="0" fillId="0" borderId="16" xfId="64" applyBorder="1">
      <alignment/>
      <protection/>
    </xf>
    <xf numFmtId="0" fontId="0" fillId="0" borderId="10" xfId="64" applyBorder="1">
      <alignment/>
      <protection/>
    </xf>
    <xf numFmtId="0" fontId="0" fillId="0" borderId="10" xfId="64" applyFont="1" applyBorder="1">
      <alignment/>
      <protection/>
    </xf>
    <xf numFmtId="0" fontId="26" fillId="0" borderId="18" xfId="64" applyFont="1" applyBorder="1">
      <alignment/>
      <protection/>
    </xf>
    <xf numFmtId="0" fontId="0" fillId="0" borderId="18" xfId="64" applyBorder="1">
      <alignment/>
      <protection/>
    </xf>
    <xf numFmtId="3" fontId="41" fillId="0" borderId="22" xfId="64" applyNumberFormat="1" applyFont="1" applyBorder="1">
      <alignment/>
      <protection/>
    </xf>
    <xf numFmtId="0" fontId="26" fillId="0" borderId="0" xfId="64" applyFont="1">
      <alignment/>
      <protection/>
    </xf>
    <xf numFmtId="0" fontId="0" fillId="0" borderId="0" xfId="66">
      <alignment/>
      <protection/>
    </xf>
    <xf numFmtId="0" fontId="24" fillId="0" borderId="0" xfId="66" applyFont="1" applyAlignment="1">
      <alignment horizontal="center"/>
      <protection/>
    </xf>
    <xf numFmtId="3" fontId="0" fillId="0" borderId="0" xfId="66" applyNumberFormat="1">
      <alignment/>
      <protection/>
    </xf>
    <xf numFmtId="0" fontId="0" fillId="0" borderId="16" xfId="66" applyBorder="1">
      <alignment/>
      <protection/>
    </xf>
    <xf numFmtId="0" fontId="0" fillId="0" borderId="30" xfId="66" applyFont="1" applyBorder="1" applyAlignment="1">
      <alignment horizontal="center"/>
      <protection/>
    </xf>
    <xf numFmtId="3" fontId="0" fillId="0" borderId="14" xfId="66" applyNumberFormat="1" applyFont="1" applyBorder="1" applyAlignment="1">
      <alignment horizontal="center"/>
      <protection/>
    </xf>
    <xf numFmtId="0" fontId="30" fillId="0" borderId="31" xfId="66" applyFont="1" applyBorder="1" applyAlignment="1">
      <alignment horizontal="center" vertical="center" wrapText="1"/>
      <protection/>
    </xf>
    <xf numFmtId="3" fontId="30" fillId="0" borderId="17" xfId="66" applyNumberFormat="1" applyFont="1" applyBorder="1" applyAlignment="1">
      <alignment horizontal="center" vertical="center" wrapText="1"/>
      <protection/>
    </xf>
    <xf numFmtId="0" fontId="0" fillId="0" borderId="32" xfId="66" applyFont="1" applyBorder="1" applyAlignment="1">
      <alignment vertical="center"/>
      <protection/>
    </xf>
    <xf numFmtId="3" fontId="0" fillId="16" borderId="11" xfId="66" applyNumberFormat="1" applyFill="1" applyBorder="1">
      <alignment/>
      <protection/>
    </xf>
    <xf numFmtId="0" fontId="0" fillId="0" borderId="10" xfId="66" applyFont="1" applyBorder="1">
      <alignment/>
      <protection/>
    </xf>
    <xf numFmtId="0" fontId="0" fillId="0" borderId="21" xfId="66" applyFont="1" applyBorder="1">
      <alignment/>
      <protection/>
    </xf>
    <xf numFmtId="3" fontId="0" fillId="16" borderId="12" xfId="66" applyNumberFormat="1" applyFill="1" applyBorder="1">
      <alignment/>
      <protection/>
    </xf>
    <xf numFmtId="0" fontId="0" fillId="0" borderId="21" xfId="0" applyBorder="1" applyAlignment="1">
      <alignment/>
    </xf>
    <xf numFmtId="0" fontId="0" fillId="0" borderId="21" xfId="66" applyFont="1" applyBorder="1" applyAlignment="1">
      <alignment wrapText="1"/>
      <protection/>
    </xf>
    <xf numFmtId="3" fontId="0" fillId="0" borderId="12" xfId="66" applyNumberFormat="1" applyBorder="1">
      <alignment/>
      <protection/>
    </xf>
    <xf numFmtId="0" fontId="0" fillId="0" borderId="33" xfId="66" applyFont="1" applyBorder="1">
      <alignment/>
      <protection/>
    </xf>
    <xf numFmtId="3" fontId="0" fillId="0" borderId="15" xfId="66" applyNumberFormat="1" applyBorder="1">
      <alignment/>
      <protection/>
    </xf>
    <xf numFmtId="0" fontId="0" fillId="0" borderId="27" xfId="66" applyFont="1" applyBorder="1">
      <alignment/>
      <protection/>
    </xf>
    <xf numFmtId="0" fontId="24" fillId="6" borderId="23" xfId="66" applyFont="1" applyFill="1" applyBorder="1" applyAlignment="1">
      <alignment vertical="center"/>
      <protection/>
    </xf>
    <xf numFmtId="3" fontId="30" fillId="6" borderId="34" xfId="66" applyNumberFormat="1" applyFont="1" applyFill="1" applyBorder="1">
      <alignment/>
      <protection/>
    </xf>
    <xf numFmtId="0" fontId="0" fillId="0" borderId="0" xfId="66" applyBorder="1">
      <alignment/>
      <protection/>
    </xf>
    <xf numFmtId="0" fontId="0" fillId="0" borderId="0" xfId="66" applyFill="1" applyBorder="1">
      <alignment/>
      <protection/>
    </xf>
    <xf numFmtId="3" fontId="0" fillId="0" borderId="35" xfId="66" applyNumberFormat="1" applyBorder="1">
      <alignment/>
      <protection/>
    </xf>
    <xf numFmtId="0" fontId="0" fillId="0" borderId="13" xfId="0" applyBorder="1" applyAlignment="1">
      <alignment/>
    </xf>
    <xf numFmtId="0" fontId="42" fillId="7" borderId="36" xfId="66" applyFont="1" applyFill="1" applyBorder="1">
      <alignment/>
      <protection/>
    </xf>
    <xf numFmtId="3" fontId="42" fillId="7" borderId="37" xfId="66" applyNumberFormat="1" applyFont="1" applyFill="1" applyBorder="1">
      <alignment/>
      <protection/>
    </xf>
    <xf numFmtId="0" fontId="0" fillId="0" borderId="38" xfId="66" applyFont="1" applyBorder="1">
      <alignment/>
      <protection/>
    </xf>
    <xf numFmtId="0" fontId="24" fillId="6" borderId="30" xfId="66" applyFont="1" applyFill="1" applyBorder="1" applyAlignment="1">
      <alignment horizontal="left" vertical="center"/>
      <protection/>
    </xf>
    <xf numFmtId="3" fontId="30" fillId="6" borderId="14" xfId="66" applyNumberFormat="1" applyFont="1" applyFill="1" applyBorder="1" applyAlignment="1">
      <alignment horizontal="right" vertical="center"/>
      <protection/>
    </xf>
    <xf numFmtId="0" fontId="0" fillId="0" borderId="3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Alignment="1">
      <alignment horizontal="center"/>
    </xf>
    <xf numFmtId="3" fontId="0" fillId="0" borderId="2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8" xfId="0" applyNumberFormat="1" applyFill="1" applyBorder="1" applyAlignment="1">
      <alignment/>
    </xf>
    <xf numFmtId="3" fontId="0" fillId="0" borderId="18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65" applyAlignment="1">
      <alignment horizontal="center"/>
      <protection/>
    </xf>
    <xf numFmtId="0" fontId="0" fillId="0" borderId="0" xfId="65" applyFont="1">
      <alignment/>
      <protection/>
    </xf>
    <xf numFmtId="0" fontId="0" fillId="0" borderId="0" xfId="65">
      <alignment/>
      <protection/>
    </xf>
    <xf numFmtId="0" fontId="0" fillId="0" borderId="16" xfId="65" applyBorder="1" applyAlignment="1">
      <alignment horizontal="center"/>
      <protection/>
    </xf>
    <xf numFmtId="0" fontId="0" fillId="0" borderId="40" xfId="65" applyFont="1" applyBorder="1" applyAlignment="1">
      <alignment horizontal="center"/>
      <protection/>
    </xf>
    <xf numFmtId="0" fontId="0" fillId="0" borderId="41" xfId="65" applyFont="1" applyBorder="1" applyAlignment="1">
      <alignment horizontal="center"/>
      <protection/>
    </xf>
    <xf numFmtId="0" fontId="0" fillId="0" borderId="42" xfId="65" applyFont="1" applyBorder="1" applyAlignment="1">
      <alignment horizontal="center"/>
      <protection/>
    </xf>
    <xf numFmtId="0" fontId="0" fillId="0" borderId="10" xfId="65" applyBorder="1" applyAlignment="1">
      <alignment horizontal="center"/>
      <protection/>
    </xf>
    <xf numFmtId="0" fontId="44" fillId="6" borderId="30" xfId="67" applyFont="1" applyFill="1" applyBorder="1" applyAlignment="1">
      <alignment horizontal="center" vertical="center"/>
      <protection/>
    </xf>
    <xf numFmtId="0" fontId="44" fillId="6" borderId="22" xfId="67" applyFont="1" applyFill="1" applyBorder="1" applyAlignment="1">
      <alignment horizontal="center" vertical="center" wrapText="1"/>
      <protection/>
    </xf>
    <xf numFmtId="0" fontId="45" fillId="6" borderId="22" xfId="67" applyFont="1" applyFill="1" applyBorder="1">
      <alignment/>
      <protection/>
    </xf>
    <xf numFmtId="0" fontId="44" fillId="6" borderId="22" xfId="67" applyFont="1" applyFill="1" applyBorder="1" applyAlignment="1">
      <alignment horizontal="center" vertical="center"/>
      <protection/>
    </xf>
    <xf numFmtId="0" fontId="44" fillId="6" borderId="14" xfId="67" applyFont="1" applyFill="1" applyBorder="1" applyAlignment="1">
      <alignment horizontal="center" vertical="center"/>
      <protection/>
    </xf>
    <xf numFmtId="0" fontId="0" fillId="0" borderId="10" xfId="65" applyFont="1" applyBorder="1" applyAlignment="1">
      <alignment horizontal="center"/>
      <protection/>
    </xf>
    <xf numFmtId="3" fontId="46" fillId="0" borderId="36" xfId="67" applyNumberFormat="1" applyFont="1" applyBorder="1">
      <alignment/>
      <protection/>
    </xf>
    <xf numFmtId="3" fontId="46" fillId="0" borderId="43" xfId="67" applyNumberFormat="1" applyFont="1" applyBorder="1">
      <alignment/>
      <protection/>
    </xf>
    <xf numFmtId="0" fontId="46" fillId="0" borderId="44" xfId="67" applyFont="1" applyBorder="1" applyAlignment="1">
      <alignment wrapText="1"/>
      <protection/>
    </xf>
    <xf numFmtId="3" fontId="46" fillId="0" borderId="45" xfId="67" applyNumberFormat="1" applyFont="1" applyBorder="1">
      <alignment/>
      <protection/>
    </xf>
    <xf numFmtId="14" fontId="46" fillId="0" borderId="45" xfId="67" applyNumberFormat="1" applyFont="1" applyBorder="1">
      <alignment/>
      <protection/>
    </xf>
    <xf numFmtId="0" fontId="17" fillId="0" borderId="45" xfId="67" applyBorder="1">
      <alignment/>
      <protection/>
    </xf>
    <xf numFmtId="3" fontId="46" fillId="0" borderId="45" xfId="67" applyNumberFormat="1" applyFont="1" applyBorder="1">
      <alignment/>
      <protection/>
    </xf>
    <xf numFmtId="3" fontId="46" fillId="0" borderId="45" xfId="67" applyNumberFormat="1" applyFont="1" applyBorder="1" applyAlignment="1">
      <alignment horizontal="right" wrapText="1"/>
      <protection/>
    </xf>
    <xf numFmtId="3" fontId="46" fillId="0" borderId="46" xfId="67" applyNumberFormat="1" applyFont="1" applyBorder="1">
      <alignment/>
      <protection/>
    </xf>
    <xf numFmtId="3" fontId="46" fillId="0" borderId="18" xfId="67" applyNumberFormat="1" applyFont="1" applyBorder="1">
      <alignment/>
      <protection/>
    </xf>
    <xf numFmtId="3" fontId="47" fillId="0" borderId="45" xfId="67" applyNumberFormat="1" applyFont="1" applyFill="1" applyBorder="1" applyAlignment="1">
      <alignment horizontal="right"/>
      <protection/>
    </xf>
    <xf numFmtId="3" fontId="46" fillId="0" borderId="45" xfId="67" applyNumberFormat="1" applyFont="1" applyBorder="1" applyAlignment="1">
      <alignment horizontal="center"/>
      <protection/>
    </xf>
    <xf numFmtId="14" fontId="46" fillId="0" borderId="45" xfId="67" applyNumberFormat="1" applyFont="1" applyBorder="1" applyAlignment="1">
      <alignment wrapText="1"/>
      <protection/>
    </xf>
    <xf numFmtId="3" fontId="46" fillId="0" borderId="47" xfId="67" applyNumberFormat="1" applyFont="1" applyBorder="1">
      <alignment/>
      <protection/>
    </xf>
    <xf numFmtId="0" fontId="47" fillId="0" borderId="44" xfId="67" applyFont="1" applyBorder="1" applyAlignment="1">
      <alignment wrapText="1"/>
      <protection/>
    </xf>
    <xf numFmtId="3" fontId="47" fillId="0" borderId="45" xfId="67" applyNumberFormat="1" applyFont="1" applyBorder="1">
      <alignment/>
      <protection/>
    </xf>
    <xf numFmtId="14" fontId="47" fillId="0" borderId="45" xfId="67" applyNumberFormat="1" applyFont="1" applyBorder="1">
      <alignment/>
      <protection/>
    </xf>
    <xf numFmtId="14" fontId="47" fillId="0" borderId="45" xfId="67" applyNumberFormat="1" applyFont="1" applyBorder="1" applyAlignment="1">
      <alignment horizontal="center"/>
      <protection/>
    </xf>
    <xf numFmtId="0" fontId="48" fillId="0" borderId="45" xfId="67" applyFont="1" applyBorder="1">
      <alignment/>
      <protection/>
    </xf>
    <xf numFmtId="3" fontId="47" fillId="0" borderId="45" xfId="67" applyNumberFormat="1" applyFont="1" applyBorder="1" applyAlignment="1">
      <alignment horizontal="center"/>
      <protection/>
    </xf>
    <xf numFmtId="3" fontId="47" fillId="0" borderId="45" xfId="67" applyNumberFormat="1" applyFont="1" applyBorder="1" applyAlignment="1">
      <alignment horizontal="right" wrapText="1"/>
      <protection/>
    </xf>
    <xf numFmtId="3" fontId="47" fillId="0" borderId="47" xfId="67" applyNumberFormat="1" applyFont="1" applyBorder="1">
      <alignment/>
      <protection/>
    </xf>
    <xf numFmtId="14" fontId="46" fillId="0" borderId="45" xfId="67" applyNumberFormat="1" applyFont="1" applyBorder="1" applyAlignment="1">
      <alignment horizontal="center"/>
      <protection/>
    </xf>
    <xf numFmtId="0" fontId="47" fillId="6" borderId="48" xfId="67" applyFont="1" applyFill="1" applyBorder="1" applyAlignment="1">
      <alignment wrapText="1"/>
      <protection/>
    </xf>
    <xf numFmtId="3" fontId="47" fillId="6" borderId="49" xfId="67" applyNumberFormat="1" applyFont="1" applyFill="1" applyBorder="1">
      <alignment/>
      <protection/>
    </xf>
    <xf numFmtId="14" fontId="47" fillId="6" borderId="49" xfId="67" applyNumberFormat="1" applyFont="1" applyFill="1" applyBorder="1" applyAlignment="1">
      <alignment horizontal="center"/>
      <protection/>
    </xf>
    <xf numFmtId="0" fontId="48" fillId="6" borderId="49" xfId="67" applyFont="1" applyFill="1" applyBorder="1">
      <alignment/>
      <protection/>
    </xf>
    <xf numFmtId="3" fontId="47" fillId="6" borderId="49" xfId="67" applyNumberFormat="1" applyFont="1" applyFill="1" applyBorder="1" applyAlignment="1">
      <alignment horizontal="center"/>
      <protection/>
    </xf>
    <xf numFmtId="3" fontId="47" fillId="6" borderId="49" xfId="67" applyNumberFormat="1" applyFont="1" applyFill="1" applyBorder="1" applyAlignment="1">
      <alignment horizontal="right" wrapText="1"/>
      <protection/>
    </xf>
    <xf numFmtId="3" fontId="47" fillId="6" borderId="50" xfId="67" applyNumberFormat="1" applyFont="1" applyFill="1" applyBorder="1">
      <alignment/>
      <protection/>
    </xf>
    <xf numFmtId="0" fontId="0" fillId="0" borderId="27" xfId="65" applyFont="1" applyBorder="1" applyAlignment="1">
      <alignment horizontal="center"/>
      <protection/>
    </xf>
    <xf numFmtId="0" fontId="49" fillId="0" borderId="30" xfId="65" applyFont="1" applyBorder="1" applyAlignment="1">
      <alignment wrapText="1"/>
      <protection/>
    </xf>
    <xf numFmtId="3" fontId="49" fillId="0" borderId="22" xfId="65" applyNumberFormat="1" applyFont="1" applyBorder="1">
      <alignment/>
      <protection/>
    </xf>
    <xf numFmtId="3" fontId="39" fillId="0" borderId="22" xfId="65" applyNumberFormat="1" applyFont="1" applyBorder="1">
      <alignment/>
      <protection/>
    </xf>
    <xf numFmtId="0" fontId="49" fillId="0" borderId="22" xfId="65" applyFont="1" applyBorder="1">
      <alignment/>
      <protection/>
    </xf>
    <xf numFmtId="0" fontId="49" fillId="0" borderId="14" xfId="65" applyFont="1" applyBorder="1">
      <alignment/>
      <protection/>
    </xf>
    <xf numFmtId="0" fontId="51" fillId="0" borderId="0" xfId="70" applyFont="1" applyFill="1">
      <alignment/>
      <protection/>
    </xf>
    <xf numFmtId="0" fontId="52" fillId="0" borderId="0" xfId="70" applyFont="1" applyFill="1">
      <alignment/>
      <protection/>
    </xf>
    <xf numFmtId="0" fontId="53" fillId="0" borderId="0" xfId="70" applyFont="1" applyFill="1">
      <alignment/>
      <protection/>
    </xf>
    <xf numFmtId="188" fontId="50" fillId="0" borderId="0" xfId="70" applyNumberFormat="1" applyFont="1" applyFill="1" applyBorder="1" applyAlignment="1" applyProtection="1">
      <alignment horizontal="centerContinuous" vertical="center"/>
      <protection/>
    </xf>
    <xf numFmtId="0" fontId="25" fillId="0" borderId="0" xfId="66" applyFont="1" applyBorder="1" applyAlignment="1">
      <alignment horizontal="left"/>
      <protection/>
    </xf>
    <xf numFmtId="0" fontId="54" fillId="0" borderId="0" xfId="69" applyFont="1" applyFill="1" applyBorder="1" applyAlignment="1" applyProtection="1">
      <alignment/>
      <protection/>
    </xf>
    <xf numFmtId="0" fontId="50" fillId="0" borderId="51" xfId="70" applyFont="1" applyFill="1" applyBorder="1" applyAlignment="1" applyProtection="1">
      <alignment horizontal="center" vertical="center" wrapText="1"/>
      <protection/>
    </xf>
    <xf numFmtId="0" fontId="26" fillId="0" borderId="40" xfId="66" applyFont="1" applyBorder="1" applyAlignment="1">
      <alignment horizontal="center"/>
      <protection/>
    </xf>
    <xf numFmtId="0" fontId="26" fillId="0" borderId="42" xfId="66" applyFont="1" applyBorder="1" applyAlignment="1">
      <alignment horizontal="center"/>
      <protection/>
    </xf>
    <xf numFmtId="0" fontId="51" fillId="0" borderId="52" xfId="70" applyFont="1" applyFill="1" applyBorder="1" applyAlignment="1" applyProtection="1">
      <alignment horizontal="center" vertical="center"/>
      <protection/>
    </xf>
    <xf numFmtId="0" fontId="50" fillId="0" borderId="32" xfId="70" applyFont="1" applyFill="1" applyBorder="1" applyAlignment="1" applyProtection="1">
      <alignment horizontal="center" vertical="center" wrapText="1"/>
      <protection/>
    </xf>
    <xf numFmtId="0" fontId="50" fillId="0" borderId="11" xfId="70" applyFont="1" applyFill="1" applyBorder="1" applyAlignment="1" applyProtection="1">
      <alignment horizontal="center" vertical="center" wrapText="1"/>
      <protection/>
    </xf>
    <xf numFmtId="0" fontId="51" fillId="0" borderId="53" xfId="70" applyFont="1" applyFill="1" applyBorder="1" applyAlignment="1" applyProtection="1">
      <alignment horizontal="center" vertical="center"/>
      <protection/>
    </xf>
    <xf numFmtId="0" fontId="51" fillId="0" borderId="32" xfId="70" applyFont="1" applyFill="1" applyBorder="1" applyProtection="1">
      <alignment/>
      <protection/>
    </xf>
    <xf numFmtId="195" fontId="51" fillId="0" borderId="11" xfId="40" applyNumberFormat="1" applyFont="1" applyFill="1" applyBorder="1" applyAlignment="1" applyProtection="1">
      <alignment/>
      <protection locked="0"/>
    </xf>
    <xf numFmtId="0" fontId="51" fillId="0" borderId="10" xfId="70" applyFont="1" applyFill="1" applyBorder="1" applyAlignment="1" applyProtection="1">
      <alignment horizontal="center" vertical="center"/>
      <protection/>
    </xf>
    <xf numFmtId="0" fontId="51" fillId="0" borderId="21" xfId="70" applyFont="1" applyFill="1" applyBorder="1" applyProtection="1">
      <alignment/>
      <protection/>
    </xf>
    <xf numFmtId="195" fontId="51" fillId="0" borderId="12" xfId="40" applyNumberFormat="1" applyFont="1" applyFill="1" applyBorder="1" applyAlignment="1" applyProtection="1">
      <alignment/>
      <protection locked="0"/>
    </xf>
    <xf numFmtId="0" fontId="51" fillId="0" borderId="21" xfId="70" applyFont="1" applyFill="1" applyBorder="1" applyAlignment="1" applyProtection="1">
      <alignment wrapText="1"/>
      <protection/>
    </xf>
    <xf numFmtId="0" fontId="51" fillId="0" borderId="54" xfId="70" applyFont="1" applyFill="1" applyBorder="1" applyAlignment="1" applyProtection="1">
      <alignment horizontal="center" vertical="center"/>
      <protection/>
    </xf>
    <xf numFmtId="0" fontId="51" fillId="0" borderId="38" xfId="70" applyFont="1" applyFill="1" applyBorder="1" applyProtection="1">
      <alignment/>
      <protection/>
    </xf>
    <xf numFmtId="195" fontId="51" fillId="0" borderId="35" xfId="40" applyNumberFormat="1" applyFont="1" applyFill="1" applyBorder="1" applyAlignment="1" applyProtection="1">
      <alignment/>
      <protection locked="0"/>
    </xf>
    <xf numFmtId="0" fontId="51" fillId="0" borderId="27" xfId="70" applyFont="1" applyFill="1" applyBorder="1" applyAlignment="1" applyProtection="1">
      <alignment horizontal="center" vertical="center"/>
      <protection/>
    </xf>
    <xf numFmtId="0" fontId="50" fillId="6" borderId="55" xfId="70" applyFont="1" applyFill="1" applyBorder="1" applyAlignment="1" applyProtection="1">
      <alignment/>
      <protection/>
    </xf>
    <xf numFmtId="195" fontId="50" fillId="6" borderId="14" xfId="40" applyNumberFormat="1" applyFont="1" applyFill="1" applyBorder="1" applyAlignment="1" applyProtection="1">
      <alignment/>
      <protection/>
    </xf>
    <xf numFmtId="0" fontId="51" fillId="0" borderId="0" xfId="70" applyFont="1" applyFill="1" applyBorder="1" applyAlignment="1">
      <alignment horizontal="justify" vertical="center" wrapText="1"/>
      <protection/>
    </xf>
    <xf numFmtId="0" fontId="50" fillId="0" borderId="16" xfId="70" applyFont="1" applyFill="1" applyBorder="1" applyAlignment="1" applyProtection="1">
      <alignment horizontal="center" vertical="center" wrapText="1"/>
      <protection/>
    </xf>
    <xf numFmtId="0" fontId="51" fillId="0" borderId="32" xfId="70" applyFont="1" applyFill="1" applyBorder="1" applyProtection="1">
      <alignment/>
      <protection locked="0"/>
    </xf>
    <xf numFmtId="0" fontId="51" fillId="0" borderId="21" xfId="70" applyFont="1" applyFill="1" applyBorder="1" applyProtection="1">
      <alignment/>
      <protection locked="0"/>
    </xf>
    <xf numFmtId="0" fontId="51" fillId="0" borderId="38" xfId="70" applyFont="1" applyFill="1" applyBorder="1" applyProtection="1">
      <alignment/>
      <protection locked="0"/>
    </xf>
    <xf numFmtId="0" fontId="50" fillId="6" borderId="30" xfId="70" applyFont="1" applyFill="1" applyBorder="1" applyAlignment="1" applyProtection="1">
      <alignment horizontal="left" vertical="center" wrapText="1"/>
      <protection/>
    </xf>
    <xf numFmtId="195" fontId="51" fillId="6" borderId="14" xfId="40" applyNumberFormat="1" applyFont="1" applyFill="1" applyBorder="1" applyAlignment="1" applyProtection="1">
      <alignment/>
      <protection/>
    </xf>
    <xf numFmtId="0" fontId="28" fillId="0" borderId="0" xfId="66" applyFont="1" applyAlignment="1">
      <alignment horizontal="center" vertical="center" wrapText="1"/>
      <protection/>
    </xf>
    <xf numFmtId="0" fontId="28" fillId="0" borderId="0" xfId="66" applyFont="1" applyAlignment="1">
      <alignment vertical="center" wrapText="1"/>
      <protection/>
    </xf>
    <xf numFmtId="0" fontId="30" fillId="0" borderId="0" xfId="66" applyFont="1" applyAlignment="1">
      <alignment horizontal="center" vertical="center" wrapText="1"/>
      <protection/>
    </xf>
    <xf numFmtId="0" fontId="26" fillId="0" borderId="0" xfId="66" applyFont="1">
      <alignment/>
      <protection/>
    </xf>
    <xf numFmtId="0" fontId="28" fillId="0" borderId="0" xfId="66" applyFont="1" applyAlignment="1">
      <alignment horizontal="center"/>
      <protection/>
    </xf>
    <xf numFmtId="0" fontId="25" fillId="0" borderId="0" xfId="66" applyFont="1" applyBorder="1" applyAlignment="1">
      <alignment horizontal="right"/>
      <protection/>
    </xf>
    <xf numFmtId="0" fontId="26" fillId="0" borderId="0" xfId="0" applyFont="1" applyAlignment="1">
      <alignment horizontal="left"/>
    </xf>
    <xf numFmtId="0" fontId="0" fillId="0" borderId="0" xfId="0" applyAlignment="1">
      <alignment horizontal="left"/>
    </xf>
    <xf numFmtId="0" fontId="26" fillId="0" borderId="56" xfId="66" applyFont="1" applyBorder="1">
      <alignment/>
      <protection/>
    </xf>
    <xf numFmtId="0" fontId="26" fillId="0" borderId="28" xfId="66" applyFont="1" applyBorder="1" applyAlignment="1">
      <alignment horizontal="center"/>
      <protection/>
    </xf>
    <xf numFmtId="0" fontId="26" fillId="0" borderId="22" xfId="66" applyFont="1" applyBorder="1" applyAlignment="1">
      <alignment horizontal="center"/>
      <protection/>
    </xf>
    <xf numFmtId="0" fontId="26" fillId="0" borderId="14" xfId="66" applyFont="1" applyBorder="1" applyAlignment="1">
      <alignment horizontal="center"/>
      <protection/>
    </xf>
    <xf numFmtId="0" fontId="26" fillId="0" borderId="57" xfId="66" applyFont="1" applyBorder="1">
      <alignment/>
      <protection/>
    </xf>
    <xf numFmtId="0" fontId="28" fillId="16" borderId="28" xfId="66" applyFont="1" applyFill="1" applyBorder="1" applyAlignment="1">
      <alignment horizontal="center"/>
      <protection/>
    </xf>
    <xf numFmtId="0" fontId="28" fillId="16" borderId="22" xfId="66" applyFont="1" applyFill="1" applyBorder="1" applyAlignment="1">
      <alignment horizontal="center"/>
      <protection/>
    </xf>
    <xf numFmtId="0" fontId="28" fillId="16" borderId="14" xfId="66" applyFont="1" applyFill="1" applyBorder="1" applyAlignment="1">
      <alignment horizontal="center"/>
      <protection/>
    </xf>
    <xf numFmtId="0" fontId="26" fillId="0" borderId="16" xfId="66" applyFont="1" applyBorder="1">
      <alignment/>
      <protection/>
    </xf>
    <xf numFmtId="0" fontId="26" fillId="0" borderId="36" xfId="66" applyFont="1" applyBorder="1" applyAlignment="1">
      <alignment horizontal="left"/>
      <protection/>
    </xf>
    <xf numFmtId="0" fontId="26" fillId="0" borderId="58" xfId="66" applyFont="1" applyBorder="1" applyAlignment="1">
      <alignment horizontal="left"/>
      <protection/>
    </xf>
    <xf numFmtId="3" fontId="26" fillId="0" borderId="37" xfId="66" applyNumberFormat="1" applyFont="1" applyBorder="1">
      <alignment/>
      <protection/>
    </xf>
    <xf numFmtId="0" fontId="26" fillId="0" borderId="10" xfId="66" applyFont="1" applyBorder="1">
      <alignment/>
      <protection/>
    </xf>
    <xf numFmtId="0" fontId="26" fillId="0" borderId="21" xfId="66" applyFont="1" applyBorder="1" applyAlignment="1">
      <alignment horizontal="left"/>
      <protection/>
    </xf>
    <xf numFmtId="0" fontId="26" fillId="0" borderId="18" xfId="66" applyFont="1" applyBorder="1" applyAlignment="1">
      <alignment horizontal="left"/>
      <protection/>
    </xf>
    <xf numFmtId="3" fontId="26" fillId="0" borderId="12" xfId="66" applyNumberFormat="1" applyFont="1" applyBorder="1">
      <alignment/>
      <protection/>
    </xf>
    <xf numFmtId="0" fontId="26" fillId="0" borderId="18" xfId="66" applyFont="1" applyBorder="1" applyAlignment="1">
      <alignment horizontal="left" vertical="center" wrapText="1"/>
      <protection/>
    </xf>
    <xf numFmtId="0" fontId="26" fillId="0" borderId="38" xfId="66" applyFont="1" applyBorder="1" applyAlignment="1">
      <alignment horizontal="left"/>
      <protection/>
    </xf>
    <xf numFmtId="0" fontId="26" fillId="0" borderId="39" xfId="66" applyFont="1" applyBorder="1" applyAlignment="1">
      <alignment horizontal="left" vertical="center" wrapText="1"/>
      <protection/>
    </xf>
    <xf numFmtId="3" fontId="26" fillId="0" borderId="35" xfId="66" applyNumberFormat="1" applyFont="1" applyBorder="1">
      <alignment/>
      <protection/>
    </xf>
    <xf numFmtId="0" fontId="26" fillId="0" borderId="33" xfId="66" applyFont="1" applyBorder="1" applyAlignment="1">
      <alignment horizontal="left"/>
      <protection/>
    </xf>
    <xf numFmtId="0" fontId="26" fillId="0" borderId="20" xfId="66" applyFont="1" applyBorder="1" applyAlignment="1">
      <alignment horizontal="left" vertical="center" wrapText="1"/>
      <protection/>
    </xf>
    <xf numFmtId="3" fontId="26" fillId="0" borderId="15" xfId="66" applyNumberFormat="1" applyFont="1" applyBorder="1">
      <alignment/>
      <protection/>
    </xf>
    <xf numFmtId="0" fontId="28" fillId="6" borderId="23" xfId="66" applyFont="1" applyFill="1" applyBorder="1">
      <alignment/>
      <protection/>
    </xf>
    <xf numFmtId="0" fontId="28" fillId="6" borderId="59" xfId="66" applyFont="1" applyFill="1" applyBorder="1">
      <alignment/>
      <protection/>
    </xf>
    <xf numFmtId="3" fontId="28" fillId="6" borderId="34" xfId="66" applyNumberFormat="1" applyFont="1" applyFill="1" applyBorder="1">
      <alignment/>
      <protection/>
    </xf>
    <xf numFmtId="0" fontId="17" fillId="0" borderId="0" xfId="59">
      <alignment/>
      <protection/>
    </xf>
    <xf numFmtId="0" fontId="46" fillId="0" borderId="0" xfId="59" applyFont="1" applyBorder="1" applyAlignment="1">
      <alignment horizontal="right"/>
      <protection/>
    </xf>
    <xf numFmtId="0" fontId="17" fillId="0" borderId="0" xfId="59" applyBorder="1" applyAlignment="1">
      <alignment horizontal="right"/>
      <protection/>
    </xf>
    <xf numFmtId="0" fontId="17" fillId="0" borderId="51" xfId="59" applyBorder="1" applyAlignment="1">
      <alignment horizontal="center"/>
      <protection/>
    </xf>
    <xf numFmtId="0" fontId="17" fillId="0" borderId="0" xfId="59" applyAlignment="1">
      <alignment horizontal="center"/>
      <protection/>
    </xf>
    <xf numFmtId="3" fontId="51" fillId="0" borderId="18" xfId="59" applyNumberFormat="1" applyFont="1" applyBorder="1">
      <alignment/>
      <protection/>
    </xf>
    <xf numFmtId="3" fontId="51" fillId="0" borderId="12" xfId="59" applyNumberFormat="1" applyFont="1" applyBorder="1">
      <alignment/>
      <protection/>
    </xf>
    <xf numFmtId="3" fontId="50" fillId="0" borderId="22" xfId="59" applyNumberFormat="1" applyFont="1" applyBorder="1">
      <alignment/>
      <protection/>
    </xf>
    <xf numFmtId="3" fontId="50" fillId="0" borderId="14" xfId="59" applyNumberFormat="1" applyFont="1" applyBorder="1">
      <alignment/>
      <protection/>
    </xf>
    <xf numFmtId="0" fontId="17" fillId="0" borderId="0" xfId="59" applyBorder="1">
      <alignment/>
      <protection/>
    </xf>
    <xf numFmtId="0" fontId="47" fillId="0" borderId="0" xfId="59" applyFont="1">
      <alignment/>
      <protection/>
    </xf>
    <xf numFmtId="0" fontId="17" fillId="0" borderId="0" xfId="59" applyFill="1" applyBorder="1">
      <alignment/>
      <protection/>
    </xf>
    <xf numFmtId="0" fontId="48" fillId="0" borderId="0" xfId="59" applyFont="1">
      <alignment/>
      <protection/>
    </xf>
    <xf numFmtId="0" fontId="46" fillId="0" borderId="0" xfId="59" applyFont="1">
      <alignment/>
      <protection/>
    </xf>
    <xf numFmtId="0" fontId="46" fillId="0" borderId="0" xfId="59" applyFont="1" applyFill="1" applyBorder="1">
      <alignment/>
      <protection/>
    </xf>
    <xf numFmtId="0" fontId="17" fillId="0" borderId="0" xfId="59" applyFill="1" applyBorder="1" applyAlignment="1">
      <alignment horizontal="right"/>
      <protection/>
    </xf>
    <xf numFmtId="0" fontId="17" fillId="0" borderId="0" xfId="59" applyFont="1" applyFill="1" applyBorder="1" applyAlignment="1">
      <alignment horizontal="center"/>
      <protection/>
    </xf>
    <xf numFmtId="0" fontId="55" fillId="0" borderId="0" xfId="59" applyFont="1" applyFill="1" applyBorder="1">
      <alignment/>
      <protection/>
    </xf>
    <xf numFmtId="0" fontId="56" fillId="0" borderId="0" xfId="59" applyFont="1" applyFill="1" applyBorder="1" applyAlignment="1">
      <alignment horizontal="center"/>
      <protection/>
    </xf>
    <xf numFmtId="0" fontId="51" fillId="0" borderId="0" xfId="59" applyFont="1" applyFill="1" applyBorder="1">
      <alignment/>
      <protection/>
    </xf>
    <xf numFmtId="0" fontId="17" fillId="0" borderId="0" xfId="59" applyFont="1" applyFill="1" applyBorder="1">
      <alignment/>
      <protection/>
    </xf>
    <xf numFmtId="3" fontId="44" fillId="0" borderId="0" xfId="59" applyNumberFormat="1" applyFont="1" applyFill="1" applyBorder="1" applyAlignment="1">
      <alignment horizontal="right"/>
      <protection/>
    </xf>
    <xf numFmtId="3" fontId="44" fillId="0" borderId="0" xfId="59" applyNumberFormat="1" applyFont="1" applyFill="1" applyBorder="1">
      <alignment/>
      <protection/>
    </xf>
    <xf numFmtId="3" fontId="17" fillId="0" borderId="0" xfId="59" applyNumberFormat="1" applyFont="1" applyFill="1" applyBorder="1" applyAlignment="1">
      <alignment horizontal="right" wrapText="1"/>
      <protection/>
    </xf>
    <xf numFmtId="3" fontId="45" fillId="0" borderId="0" xfId="59" applyNumberFormat="1" applyFont="1" applyFill="1" applyBorder="1">
      <alignment/>
      <protection/>
    </xf>
    <xf numFmtId="3" fontId="45" fillId="0" borderId="0" xfId="59" applyNumberFormat="1" applyFont="1" applyFill="1" applyBorder="1" applyAlignment="1">
      <alignment horizontal="right"/>
      <protection/>
    </xf>
    <xf numFmtId="0" fontId="47" fillId="0" borderId="0" xfId="59" applyFont="1" applyFill="1" applyBorder="1">
      <alignment/>
      <protection/>
    </xf>
    <xf numFmtId="3" fontId="44" fillId="0" borderId="0" xfId="59" applyNumberFormat="1" applyFont="1" applyFill="1" applyBorder="1">
      <alignment/>
      <protection/>
    </xf>
    <xf numFmtId="0" fontId="45" fillId="0" borderId="0" xfId="59" applyFont="1" applyFill="1" applyBorder="1">
      <alignment/>
      <protection/>
    </xf>
    <xf numFmtId="3" fontId="17" fillId="0" borderId="0" xfId="59" applyNumberFormat="1" applyFont="1" applyFill="1" applyBorder="1" applyAlignment="1">
      <alignment horizontal="right"/>
      <protection/>
    </xf>
    <xf numFmtId="3" fontId="45" fillId="0" borderId="0" xfId="59" applyNumberFormat="1" applyFont="1" applyFill="1" applyBorder="1" applyAlignment="1">
      <alignment horizontal="center"/>
      <protection/>
    </xf>
    <xf numFmtId="3" fontId="17" fillId="0" borderId="0" xfId="59" applyNumberFormat="1" applyFill="1" applyBorder="1" applyAlignment="1">
      <alignment horizontal="right"/>
      <protection/>
    </xf>
    <xf numFmtId="3" fontId="48" fillId="0" borderId="0" xfId="59" applyNumberFormat="1" applyFont="1" applyFill="1" applyBorder="1">
      <alignment/>
      <protection/>
    </xf>
    <xf numFmtId="3" fontId="17" fillId="0" borderId="0" xfId="59" applyNumberFormat="1" applyFill="1" applyBorder="1">
      <alignment/>
      <protection/>
    </xf>
    <xf numFmtId="3" fontId="48" fillId="0" borderId="0" xfId="59" applyNumberFormat="1" applyFont="1" applyFill="1" applyBorder="1" applyAlignment="1">
      <alignment horizontal="right"/>
      <protection/>
    </xf>
    <xf numFmtId="0" fontId="45" fillId="0" borderId="0" xfId="59" applyFont="1" applyFill="1" applyBorder="1">
      <alignment/>
      <protection/>
    </xf>
    <xf numFmtId="0" fontId="17" fillId="0" borderId="0" xfId="59" applyFill="1" applyBorder="1" applyAlignment="1">
      <alignment horizontal="center" wrapText="1"/>
      <protection/>
    </xf>
    <xf numFmtId="0" fontId="17" fillId="0" borderId="0" xfId="59" applyFont="1" applyFill="1" applyBorder="1" applyAlignment="1">
      <alignment horizontal="center" wrapText="1"/>
      <protection/>
    </xf>
    <xf numFmtId="0" fontId="58" fillId="6" borderId="55" xfId="59" applyFont="1" applyFill="1" applyBorder="1">
      <alignment/>
      <protection/>
    </xf>
    <xf numFmtId="3" fontId="58" fillId="6" borderId="60" xfId="59" applyNumberFormat="1" applyFont="1" applyFill="1" applyBorder="1">
      <alignment/>
      <protection/>
    </xf>
    <xf numFmtId="0" fontId="17" fillId="0" borderId="0" xfId="59" applyAlignment="1">
      <alignment horizontal="right"/>
      <protection/>
    </xf>
    <xf numFmtId="0" fontId="27" fillId="0" borderId="22" xfId="72" applyFont="1" applyBorder="1" applyAlignment="1">
      <alignment horizontal="center"/>
      <protection/>
    </xf>
    <xf numFmtId="3" fontId="28" fillId="0" borderId="25" xfId="72" applyNumberFormat="1" applyFont="1" applyBorder="1">
      <alignment/>
      <protection/>
    </xf>
    <xf numFmtId="3" fontId="28" fillId="0" borderId="18" xfId="72" applyNumberFormat="1" applyFont="1" applyBorder="1">
      <alignment/>
      <protection/>
    </xf>
    <xf numFmtId="3" fontId="26" fillId="0" borderId="18" xfId="72" applyNumberFormat="1" applyFont="1" applyBorder="1">
      <alignment/>
      <protection/>
    </xf>
    <xf numFmtId="3" fontId="26" fillId="0" borderId="18" xfId="0" applyNumberFormat="1" applyFont="1" applyBorder="1" applyAlignment="1">
      <alignment/>
    </xf>
    <xf numFmtId="3" fontId="32" fillId="0" borderId="22" xfId="72" applyNumberFormat="1" applyFont="1" applyBorder="1" applyAlignment="1">
      <alignment/>
      <protection/>
    </xf>
    <xf numFmtId="3" fontId="32" fillId="0" borderId="14" xfId="72" applyNumberFormat="1" applyFont="1" applyBorder="1" applyAlignment="1">
      <alignment/>
      <protection/>
    </xf>
    <xf numFmtId="3" fontId="28" fillId="0" borderId="20" xfId="72" applyNumberFormat="1" applyFont="1" applyBorder="1">
      <alignment/>
      <protection/>
    </xf>
    <xf numFmtId="0" fontId="0" fillId="0" borderId="61" xfId="72" applyBorder="1">
      <alignment/>
      <protection/>
    </xf>
    <xf numFmtId="0" fontId="29" fillId="6" borderId="22" xfId="72" applyFont="1" applyFill="1" applyBorder="1" applyAlignment="1">
      <alignment horizontal="center" vertical="top" wrapText="1"/>
      <protection/>
    </xf>
    <xf numFmtId="3" fontId="0" fillId="0" borderId="0" xfId="72" applyNumberFormat="1">
      <alignment/>
      <protection/>
    </xf>
    <xf numFmtId="0" fontId="29" fillId="0" borderId="21" xfId="72" applyFont="1" applyBorder="1">
      <alignment/>
      <protection/>
    </xf>
    <xf numFmtId="0" fontId="31" fillId="0" borderId="30" xfId="72" applyFont="1" applyBorder="1" applyAlignment="1">
      <alignment/>
      <protection/>
    </xf>
    <xf numFmtId="3" fontId="32" fillId="0" borderId="14" xfId="72" applyNumberFormat="1" applyFont="1" applyBorder="1">
      <alignment/>
      <protection/>
    </xf>
    <xf numFmtId="0" fontId="31" fillId="0" borderId="30" xfId="70" applyFont="1" applyFill="1" applyBorder="1" applyAlignment="1" applyProtection="1">
      <alignment horizontal="left" wrapText="1"/>
      <protection/>
    </xf>
    <xf numFmtId="3" fontId="32" fillId="0" borderId="14" xfId="72" applyNumberFormat="1" applyFont="1" applyFill="1" applyBorder="1">
      <alignment/>
      <protection/>
    </xf>
    <xf numFmtId="3" fontId="28" fillId="6" borderId="22" xfId="72" applyNumberFormat="1" applyFont="1" applyFill="1" applyBorder="1">
      <alignment/>
      <protection/>
    </xf>
    <xf numFmtId="0" fontId="0" fillId="0" borderId="31" xfId="72" applyBorder="1">
      <alignment/>
      <protection/>
    </xf>
    <xf numFmtId="3" fontId="26" fillId="0" borderId="24" xfId="72" applyNumberFormat="1" applyFont="1" applyBorder="1">
      <alignment/>
      <protection/>
    </xf>
    <xf numFmtId="188" fontId="29" fillId="0" borderId="30" xfId="0" applyNumberFormat="1" applyFont="1" applyFill="1" applyBorder="1" applyAlignment="1">
      <alignment horizontal="left" wrapText="1" indent="1"/>
    </xf>
    <xf numFmtId="3" fontId="28" fillId="0" borderId="22" xfId="72" applyNumberFormat="1" applyFont="1" applyBorder="1">
      <alignment/>
      <protection/>
    </xf>
    <xf numFmtId="0" fontId="29" fillId="0" borderId="40" xfId="72" applyFont="1" applyBorder="1" applyAlignment="1">
      <alignment horizontal="left" indent="1"/>
      <protection/>
    </xf>
    <xf numFmtId="3" fontId="28" fillId="0" borderId="41" xfId="72" applyNumberFormat="1" applyFont="1" applyBorder="1">
      <alignment/>
      <protection/>
    </xf>
    <xf numFmtId="3" fontId="28" fillId="0" borderId="42" xfId="72" applyNumberFormat="1" applyFont="1" applyBorder="1">
      <alignment/>
      <protection/>
    </xf>
    <xf numFmtId="0" fontId="0" fillId="0" borderId="0" xfId="58" applyFont="1">
      <alignment/>
      <protection/>
    </xf>
    <xf numFmtId="0" fontId="43" fillId="0" borderId="0" xfId="58" applyFont="1" applyAlignment="1">
      <alignment horizontal="right"/>
      <protection/>
    </xf>
    <xf numFmtId="0" fontId="17" fillId="0" borderId="0" xfId="58">
      <alignment/>
      <protection/>
    </xf>
    <xf numFmtId="0" fontId="30" fillId="0" borderId="62" xfId="58" applyFont="1" applyBorder="1" applyAlignment="1">
      <alignment horizontal="center" wrapText="1"/>
      <protection/>
    </xf>
    <xf numFmtId="0" fontId="30" fillId="0" borderId="42" xfId="58" applyFont="1" applyBorder="1" applyAlignment="1">
      <alignment horizontal="center" vertical="center"/>
      <protection/>
    </xf>
    <xf numFmtId="0" fontId="0" fillId="0" borderId="26" xfId="0" applyFont="1" applyBorder="1" applyAlignment="1">
      <alignment wrapText="1"/>
    </xf>
    <xf numFmtId="3" fontId="0" fillId="0" borderId="11" xfId="0" applyNumberFormat="1" applyFont="1" applyBorder="1" applyAlignment="1">
      <alignment/>
    </xf>
    <xf numFmtId="0" fontId="0" fillId="0" borderId="13" xfId="0" applyFont="1" applyBorder="1" applyAlignment="1">
      <alignment wrapText="1"/>
    </xf>
    <xf numFmtId="3" fontId="0" fillId="0" borderId="12" xfId="0" applyNumberFormat="1" applyFont="1" applyBorder="1" applyAlignment="1">
      <alignment/>
    </xf>
    <xf numFmtId="0" fontId="0" fillId="0" borderId="13" xfId="0" applyBorder="1" applyAlignment="1">
      <alignment wrapText="1"/>
    </xf>
    <xf numFmtId="0" fontId="0" fillId="0" borderId="13" xfId="0" applyBorder="1" applyAlignment="1">
      <alignment horizontal="left" wrapText="1"/>
    </xf>
    <xf numFmtId="3" fontId="0" fillId="0" borderId="12" xfId="0" applyNumberFormat="1" applyBorder="1" applyAlignment="1">
      <alignment vertical="center"/>
    </xf>
    <xf numFmtId="3" fontId="43" fillId="0" borderId="12" xfId="0" applyNumberFormat="1" applyFont="1" applyBorder="1" applyAlignment="1">
      <alignment/>
    </xf>
    <xf numFmtId="0" fontId="0" fillId="0" borderId="63" xfId="0" applyBorder="1" applyAlignment="1">
      <alignment wrapText="1"/>
    </xf>
    <xf numFmtId="3" fontId="0" fillId="0" borderId="35" xfId="0" applyNumberFormat="1" applyBorder="1" applyAlignment="1">
      <alignment/>
    </xf>
    <xf numFmtId="0" fontId="0" fillId="0" borderId="19" xfId="0" applyBorder="1" applyAlignment="1">
      <alignment wrapText="1"/>
    </xf>
    <xf numFmtId="3" fontId="0" fillId="0" borderId="15" xfId="0" applyNumberFormat="1" applyBorder="1" applyAlignment="1">
      <alignment/>
    </xf>
    <xf numFmtId="0" fontId="30" fillId="0" borderId="64" xfId="0" applyFont="1" applyBorder="1" applyAlignment="1">
      <alignment wrapText="1"/>
    </xf>
    <xf numFmtId="3" fontId="30" fillId="0" borderId="34" xfId="0" applyNumberFormat="1" applyFont="1" applyBorder="1" applyAlignment="1">
      <alignment/>
    </xf>
    <xf numFmtId="0" fontId="0" fillId="0" borderId="0" xfId="62">
      <alignment/>
      <protection/>
    </xf>
    <xf numFmtId="0" fontId="43" fillId="0" borderId="0" xfId="62" applyFont="1" applyAlignment="1">
      <alignment horizontal="right"/>
      <protection/>
    </xf>
    <xf numFmtId="0" fontId="0" fillId="0" borderId="51" xfId="62" applyBorder="1">
      <alignment/>
      <protection/>
    </xf>
    <xf numFmtId="0" fontId="0" fillId="0" borderId="28" xfId="62" applyFont="1" applyBorder="1" applyAlignment="1">
      <alignment horizontal="center"/>
      <protection/>
    </xf>
    <xf numFmtId="0" fontId="0" fillId="0" borderId="22" xfId="62" applyFont="1" applyBorder="1" applyAlignment="1">
      <alignment horizontal="center"/>
      <protection/>
    </xf>
    <xf numFmtId="0" fontId="0" fillId="0" borderId="14" xfId="62" applyFont="1" applyBorder="1" applyAlignment="1">
      <alignment horizontal="center"/>
      <protection/>
    </xf>
    <xf numFmtId="0" fontId="30" fillId="0" borderId="57" xfId="62" applyFont="1" applyBorder="1" applyAlignment="1">
      <alignment horizontal="center" vertical="center"/>
      <protection/>
    </xf>
    <xf numFmtId="0" fontId="30" fillId="0" borderId="28" xfId="62" applyFont="1" applyBorder="1" applyAlignment="1">
      <alignment horizontal="center" vertical="center"/>
      <protection/>
    </xf>
    <xf numFmtId="0" fontId="30" fillId="0" borderId="22" xfId="62" applyFont="1" applyBorder="1" applyAlignment="1">
      <alignment horizontal="center" vertical="center" wrapText="1"/>
      <protection/>
    </xf>
    <xf numFmtId="0" fontId="30" fillId="0" borderId="14" xfId="62" applyFont="1" applyBorder="1" applyAlignment="1">
      <alignment horizontal="center" wrapText="1"/>
      <protection/>
    </xf>
    <xf numFmtId="0" fontId="0" fillId="0" borderId="65" xfId="62" applyFont="1" applyBorder="1" applyAlignment="1">
      <alignment vertical="center"/>
      <protection/>
    </xf>
    <xf numFmtId="3" fontId="0" fillId="0" borderId="66" xfId="62" applyNumberFormat="1" applyFont="1" applyBorder="1" applyAlignment="1">
      <alignment vertical="center"/>
      <protection/>
    </xf>
    <xf numFmtId="3" fontId="0" fillId="0" borderId="58" xfId="62" applyNumberFormat="1" applyBorder="1" applyAlignment="1">
      <alignment vertical="center"/>
      <protection/>
    </xf>
    <xf numFmtId="3" fontId="0" fillId="0" borderId="37" xfId="62" applyNumberFormat="1" applyBorder="1" applyAlignment="1">
      <alignment vertical="center"/>
      <protection/>
    </xf>
    <xf numFmtId="3" fontId="0" fillId="0" borderId="63" xfId="62" applyNumberFormat="1" applyFont="1" applyBorder="1" applyAlignment="1">
      <alignment vertical="center"/>
      <protection/>
    </xf>
    <xf numFmtId="3" fontId="0" fillId="0" borderId="39" xfId="62" applyNumberFormat="1" applyBorder="1" applyAlignment="1">
      <alignment vertical="center"/>
      <protection/>
    </xf>
    <xf numFmtId="3" fontId="0" fillId="0" borderId="35" xfId="62" applyNumberFormat="1" applyBorder="1" applyAlignment="1">
      <alignment vertical="center"/>
      <protection/>
    </xf>
    <xf numFmtId="0" fontId="0" fillId="0" borderId="67" xfId="62" applyFont="1" applyBorder="1" applyAlignment="1">
      <alignment vertical="center"/>
      <protection/>
    </xf>
    <xf numFmtId="3" fontId="30" fillId="6" borderId="28" xfId="62" applyNumberFormat="1" applyFont="1" applyFill="1" applyBorder="1" applyAlignment="1">
      <alignment vertical="center"/>
      <protection/>
    </xf>
    <xf numFmtId="3" fontId="30" fillId="6" borderId="22" xfId="62" applyNumberFormat="1" applyFont="1" applyFill="1" applyBorder="1" applyAlignment="1">
      <alignment vertical="center"/>
      <protection/>
    </xf>
    <xf numFmtId="3" fontId="30" fillId="6" borderId="14" xfId="62" applyNumberFormat="1" applyFont="1" applyFill="1" applyBorder="1" applyAlignment="1">
      <alignment vertical="center"/>
      <protection/>
    </xf>
    <xf numFmtId="0" fontId="0" fillId="0" borderId="0" xfId="62" applyFont="1">
      <alignment/>
      <protection/>
    </xf>
    <xf numFmtId="0" fontId="17" fillId="0" borderId="0" xfId="57">
      <alignment/>
      <protection/>
    </xf>
    <xf numFmtId="3" fontId="17" fillId="0" borderId="0" xfId="57" applyNumberFormat="1">
      <alignment/>
      <protection/>
    </xf>
    <xf numFmtId="0" fontId="17" fillId="0" borderId="51" xfId="57" applyBorder="1">
      <alignment/>
      <protection/>
    </xf>
    <xf numFmtId="0" fontId="17" fillId="0" borderId="30" xfId="57" applyFont="1" applyBorder="1" applyAlignment="1">
      <alignment horizontal="center"/>
      <protection/>
    </xf>
    <xf numFmtId="3" fontId="17" fillId="0" borderId="22" xfId="57" applyNumberFormat="1" applyFont="1" applyBorder="1" applyAlignment="1">
      <alignment horizontal="center"/>
      <protection/>
    </xf>
    <xf numFmtId="3" fontId="17" fillId="0" borderId="14" xfId="57" applyNumberFormat="1" applyFont="1" applyBorder="1" applyAlignment="1">
      <alignment horizontal="center"/>
      <protection/>
    </xf>
    <xf numFmtId="0" fontId="48" fillId="0" borderId="52" xfId="57" applyFont="1" applyBorder="1" applyAlignment="1">
      <alignment horizontal="center" vertical="center" wrapText="1"/>
      <protection/>
    </xf>
    <xf numFmtId="0" fontId="48" fillId="0" borderId="23" xfId="57" applyFont="1" applyBorder="1" applyAlignment="1">
      <alignment horizontal="center" vertical="center"/>
      <protection/>
    </xf>
    <xf numFmtId="3" fontId="48" fillId="0" borderId="68" xfId="57" applyNumberFormat="1" applyFont="1" applyBorder="1" applyAlignment="1">
      <alignment horizontal="center" vertical="center"/>
      <protection/>
    </xf>
    <xf numFmtId="3" fontId="48" fillId="0" borderId="34" xfId="57" applyNumberFormat="1" applyFont="1" applyBorder="1" applyAlignment="1">
      <alignment horizontal="center" vertical="center"/>
      <protection/>
    </xf>
    <xf numFmtId="0" fontId="17" fillId="0" borderId="10" xfId="57" applyBorder="1" applyAlignment="1">
      <alignment horizontal="center"/>
      <protection/>
    </xf>
    <xf numFmtId="0" fontId="61" fillId="0" borderId="36" xfId="57" applyFont="1" applyBorder="1">
      <alignment/>
      <protection/>
    </xf>
    <xf numFmtId="3" fontId="17" fillId="0" borderId="58" xfId="57" applyNumberFormat="1" applyBorder="1">
      <alignment/>
      <protection/>
    </xf>
    <xf numFmtId="3" fontId="17" fillId="0" borderId="37" xfId="57" applyNumberFormat="1" applyBorder="1">
      <alignment/>
      <protection/>
    </xf>
    <xf numFmtId="0" fontId="60" fillId="0" borderId="21" xfId="57" applyFont="1" applyBorder="1">
      <alignment/>
      <protection/>
    </xf>
    <xf numFmtId="3" fontId="17" fillId="0" borderId="12" xfId="57" applyNumberFormat="1" applyBorder="1">
      <alignment/>
      <protection/>
    </xf>
    <xf numFmtId="3" fontId="17" fillId="0" borderId="18" xfId="57" applyNumberFormat="1" applyBorder="1">
      <alignment/>
      <protection/>
    </xf>
    <xf numFmtId="0" fontId="17" fillId="0" borderId="0" xfId="57" applyFont="1">
      <alignment/>
      <protection/>
    </xf>
    <xf numFmtId="0" fontId="60" fillId="0" borderId="38" xfId="57" applyFont="1" applyBorder="1">
      <alignment/>
      <protection/>
    </xf>
    <xf numFmtId="3" fontId="17" fillId="0" borderId="39" xfId="57" applyNumberFormat="1" applyBorder="1">
      <alignment/>
      <protection/>
    </xf>
    <xf numFmtId="3" fontId="17" fillId="0" borderId="35" xfId="57" applyNumberFormat="1" applyBorder="1">
      <alignment/>
      <protection/>
    </xf>
    <xf numFmtId="0" fontId="62" fillId="0" borderId="30" xfId="57" applyFont="1" applyBorder="1">
      <alignment/>
      <protection/>
    </xf>
    <xf numFmtId="3" fontId="56" fillId="0" borderId="22" xfId="57" applyNumberFormat="1" applyFont="1" applyBorder="1">
      <alignment/>
      <protection/>
    </xf>
    <xf numFmtId="3" fontId="56" fillId="0" borderId="14" xfId="57" applyNumberFormat="1" applyFont="1" applyBorder="1">
      <alignment/>
      <protection/>
    </xf>
    <xf numFmtId="0" fontId="17" fillId="0" borderId="0" xfId="57" applyAlignment="1">
      <alignment horizontal="center"/>
      <protection/>
    </xf>
    <xf numFmtId="0" fontId="60" fillId="0" borderId="0" xfId="57" applyFont="1">
      <alignment/>
      <protection/>
    </xf>
    <xf numFmtId="3" fontId="45" fillId="0" borderId="0" xfId="59" applyNumberFormat="1" applyFont="1">
      <alignment/>
      <protection/>
    </xf>
    <xf numFmtId="3" fontId="40" fillId="0" borderId="18" xfId="61" applyNumberFormat="1" applyFont="1" applyBorder="1">
      <alignment/>
      <protection/>
    </xf>
    <xf numFmtId="3" fontId="17" fillId="0" borderId="0" xfId="59" applyNumberFormat="1">
      <alignment/>
      <protection/>
    </xf>
    <xf numFmtId="0" fontId="19" fillId="0" borderId="0" xfId="68" applyFill="1">
      <alignment/>
      <protection/>
    </xf>
    <xf numFmtId="0" fontId="64" fillId="0" borderId="0" xfId="68" applyFont="1" applyFill="1" applyAlignment="1">
      <alignment horizontal="center"/>
      <protection/>
    </xf>
    <xf numFmtId="0" fontId="19" fillId="0" borderId="0" xfId="68" applyFill="1" applyAlignment="1">
      <alignment horizontal="center"/>
      <protection/>
    </xf>
    <xf numFmtId="0" fontId="19" fillId="0" borderId="13" xfId="68" applyFont="1" applyFill="1" applyBorder="1">
      <alignment/>
      <protection/>
    </xf>
    <xf numFmtId="3" fontId="19" fillId="0" borderId="18" xfId="68" applyNumberFormat="1" applyFont="1" applyFill="1" applyBorder="1" applyAlignment="1">
      <alignment horizontal="right"/>
      <protection/>
    </xf>
    <xf numFmtId="3" fontId="19" fillId="0" borderId="12" xfId="68" applyNumberFormat="1" applyFont="1" applyFill="1" applyBorder="1" applyAlignment="1">
      <alignment horizontal="right"/>
      <protection/>
    </xf>
    <xf numFmtId="207" fontId="19" fillId="0" borderId="13" xfId="68" applyNumberFormat="1" applyFont="1" applyFill="1" applyBorder="1">
      <alignment/>
      <protection/>
    </xf>
    <xf numFmtId="0" fontId="19" fillId="0" borderId="13" xfId="68" applyFont="1" applyFill="1" applyBorder="1" applyAlignment="1">
      <alignment horizontal="center"/>
      <protection/>
    </xf>
    <xf numFmtId="3" fontId="19" fillId="0" borderId="18" xfId="68" applyNumberFormat="1" applyFill="1" applyBorder="1" applyAlignment="1">
      <alignment horizontal="right"/>
      <protection/>
    </xf>
    <xf numFmtId="3" fontId="19" fillId="0" borderId="12" xfId="68" applyNumberFormat="1" applyFill="1" applyBorder="1" applyAlignment="1">
      <alignment horizontal="right"/>
      <protection/>
    </xf>
    <xf numFmtId="3" fontId="19" fillId="0" borderId="18" xfId="68" applyNumberFormat="1" applyFill="1" applyBorder="1">
      <alignment/>
      <protection/>
    </xf>
    <xf numFmtId="3" fontId="19" fillId="0" borderId="12" xfId="68" applyNumberFormat="1" applyFill="1" applyBorder="1">
      <alignment/>
      <protection/>
    </xf>
    <xf numFmtId="3" fontId="19" fillId="0" borderId="20" xfId="68" applyNumberFormat="1" applyFill="1" applyBorder="1">
      <alignment/>
      <protection/>
    </xf>
    <xf numFmtId="3" fontId="19" fillId="0" borderId="15" xfId="68" applyNumberFormat="1" applyFill="1" applyBorder="1">
      <alignment/>
      <protection/>
    </xf>
    <xf numFmtId="0" fontId="19" fillId="0" borderId="0" xfId="68" applyFill="1" applyAlignment="1">
      <alignment horizontal="right"/>
      <protection/>
    </xf>
    <xf numFmtId="0" fontId="33" fillId="18" borderId="28" xfId="68" applyFont="1" applyFill="1" applyBorder="1">
      <alignment/>
      <protection/>
    </xf>
    <xf numFmtId="3" fontId="33" fillId="18" borderId="22" xfId="68" applyNumberFormat="1" applyFont="1" applyFill="1" applyBorder="1" applyAlignment="1">
      <alignment horizontal="right"/>
      <protection/>
    </xf>
    <xf numFmtId="3" fontId="33" fillId="18" borderId="14" xfId="68" applyNumberFormat="1" applyFont="1" applyFill="1" applyBorder="1" applyAlignment="1">
      <alignment horizontal="right"/>
      <protection/>
    </xf>
    <xf numFmtId="0" fontId="19" fillId="0" borderId="0" xfId="68" applyFont="1" applyFill="1">
      <alignment/>
      <protection/>
    </xf>
    <xf numFmtId="0" fontId="30" fillId="0" borderId="0" xfId="73" applyFont="1">
      <alignment/>
      <protection/>
    </xf>
    <xf numFmtId="3" fontId="30" fillId="0" borderId="0" xfId="73" applyNumberFormat="1" applyFont="1">
      <alignment/>
      <protection/>
    </xf>
    <xf numFmtId="0" fontId="30" fillId="0" borderId="69" xfId="73" applyFont="1" applyBorder="1" applyAlignment="1">
      <alignment horizontal="center" vertical="center" wrapText="1"/>
      <protection/>
    </xf>
    <xf numFmtId="3" fontId="30" fillId="0" borderId="70" xfId="73" applyNumberFormat="1" applyFont="1" applyBorder="1" applyAlignment="1">
      <alignment horizontal="center" vertical="center" wrapText="1"/>
      <protection/>
    </xf>
    <xf numFmtId="3" fontId="30" fillId="0" borderId="71" xfId="73" applyNumberFormat="1" applyFont="1" applyBorder="1" applyAlignment="1">
      <alignment horizontal="center" vertical="center" wrapText="1"/>
      <protection/>
    </xf>
    <xf numFmtId="0" fontId="0" fillId="0" borderId="72" xfId="73" applyFont="1" applyBorder="1">
      <alignment/>
      <protection/>
    </xf>
    <xf numFmtId="3" fontId="0" fillId="0" borderId="45" xfId="73" applyNumberFormat="1" applyBorder="1">
      <alignment/>
      <protection/>
    </xf>
    <xf numFmtId="3" fontId="0" fillId="0" borderId="47" xfId="73" applyNumberFormat="1" applyBorder="1">
      <alignment/>
      <protection/>
    </xf>
    <xf numFmtId="0" fontId="0" fillId="0" borderId="0" xfId="73">
      <alignment/>
      <protection/>
    </xf>
    <xf numFmtId="3" fontId="0" fillId="0" borderId="0" xfId="73" applyNumberFormat="1" applyBorder="1">
      <alignment/>
      <protection/>
    </xf>
    <xf numFmtId="0" fontId="30" fillId="19" borderId="73" xfId="73" applyFont="1" applyFill="1" applyBorder="1">
      <alignment/>
      <protection/>
    </xf>
    <xf numFmtId="3" fontId="30" fillId="19" borderId="74" xfId="73" applyNumberFormat="1" applyFont="1" applyFill="1" applyBorder="1">
      <alignment/>
      <protection/>
    </xf>
    <xf numFmtId="3" fontId="30" fillId="19" borderId="75" xfId="73" applyNumberFormat="1" applyFont="1" applyFill="1" applyBorder="1">
      <alignment/>
      <protection/>
    </xf>
    <xf numFmtId="0" fontId="0" fillId="0" borderId="0" xfId="73" applyBorder="1">
      <alignment/>
      <protection/>
    </xf>
    <xf numFmtId="0" fontId="30" fillId="0" borderId="0" xfId="73" applyFont="1" applyBorder="1">
      <alignment/>
      <protection/>
    </xf>
    <xf numFmtId="0" fontId="0" fillId="0" borderId="76" xfId="73" applyFont="1" applyBorder="1">
      <alignment/>
      <protection/>
    </xf>
    <xf numFmtId="3" fontId="0" fillId="0" borderId="49" xfId="73" applyNumberFormat="1" applyBorder="1">
      <alignment/>
      <protection/>
    </xf>
    <xf numFmtId="3" fontId="0" fillId="0" borderId="50" xfId="73" applyNumberFormat="1" applyBorder="1">
      <alignment/>
      <protection/>
    </xf>
    <xf numFmtId="0" fontId="30" fillId="0" borderId="0" xfId="73" applyFont="1" applyFill="1" applyBorder="1">
      <alignment/>
      <protection/>
    </xf>
    <xf numFmtId="3" fontId="30" fillId="0" borderId="0" xfId="73" applyNumberFormat="1" applyFont="1" applyFill="1" applyBorder="1">
      <alignment/>
      <protection/>
    </xf>
    <xf numFmtId="3" fontId="0" fillId="0" borderId="0" xfId="73" applyNumberFormat="1">
      <alignment/>
      <protection/>
    </xf>
    <xf numFmtId="0" fontId="0" fillId="0" borderId="69" xfId="73" applyFont="1" applyBorder="1" applyAlignment="1">
      <alignment horizontal="center" vertical="center" wrapText="1"/>
      <protection/>
    </xf>
    <xf numFmtId="3" fontId="0" fillId="0" borderId="70" xfId="73" applyNumberFormat="1" applyFont="1" applyBorder="1" applyAlignment="1">
      <alignment horizontal="center" vertical="center" wrapText="1"/>
      <protection/>
    </xf>
    <xf numFmtId="3" fontId="0" fillId="0" borderId="71" xfId="73" applyNumberFormat="1" applyFont="1" applyBorder="1" applyAlignment="1">
      <alignment horizontal="center" vertical="center" wrapText="1"/>
      <protection/>
    </xf>
    <xf numFmtId="0" fontId="0" fillId="0" borderId="77" xfId="73" applyFont="1" applyBorder="1">
      <alignment/>
      <protection/>
    </xf>
    <xf numFmtId="3" fontId="0" fillId="0" borderId="77" xfId="73" applyNumberFormat="1" applyBorder="1">
      <alignment/>
      <protection/>
    </xf>
    <xf numFmtId="0" fontId="0" fillId="0" borderId="0" xfId="73" applyFont="1" applyBorder="1">
      <alignment/>
      <protection/>
    </xf>
    <xf numFmtId="3" fontId="0" fillId="0" borderId="0" xfId="65" applyNumberFormat="1" applyFont="1">
      <alignment/>
      <protection/>
    </xf>
    <xf numFmtId="3" fontId="0" fillId="0" borderId="41" xfId="65" applyNumberFormat="1" applyFont="1" applyBorder="1" applyAlignment="1">
      <alignment horizontal="center"/>
      <protection/>
    </xf>
    <xf numFmtId="3" fontId="44" fillId="6" borderId="22" xfId="67" applyNumberFormat="1" applyFont="1" applyFill="1" applyBorder="1" applyAlignment="1">
      <alignment horizontal="center" vertical="center" wrapText="1"/>
      <protection/>
    </xf>
    <xf numFmtId="3" fontId="46" fillId="0" borderId="45" xfId="67" applyNumberFormat="1" applyFont="1" applyBorder="1" applyAlignment="1">
      <alignment wrapText="1"/>
      <protection/>
    </xf>
    <xf numFmtId="3" fontId="0" fillId="0" borderId="0" xfId="65" applyNumberFormat="1">
      <alignment/>
      <protection/>
    </xf>
    <xf numFmtId="3" fontId="24" fillId="0" borderId="27" xfId="75" applyNumberFormat="1" applyFont="1" applyFill="1" applyBorder="1">
      <alignment/>
      <protection/>
    </xf>
    <xf numFmtId="0" fontId="0" fillId="0" borderId="28" xfId="0" applyBorder="1" applyAlignment="1">
      <alignment/>
    </xf>
    <xf numFmtId="0" fontId="29" fillId="0" borderId="0" xfId="64" applyFont="1" applyBorder="1">
      <alignment/>
      <protection/>
    </xf>
    <xf numFmtId="0" fontId="26" fillId="0" borderId="20" xfId="64" applyFont="1" applyBorder="1">
      <alignment/>
      <protection/>
    </xf>
    <xf numFmtId="0" fontId="0" fillId="0" borderId="20" xfId="64" applyBorder="1">
      <alignment/>
      <protection/>
    </xf>
    <xf numFmtId="0" fontId="0" fillId="0" borderId="22" xfId="64" applyFont="1" applyBorder="1" applyAlignment="1">
      <alignment horizontal="center"/>
      <protection/>
    </xf>
    <xf numFmtId="0" fontId="26" fillId="0" borderId="25" xfId="64" applyFont="1" applyBorder="1">
      <alignment/>
      <protection/>
    </xf>
    <xf numFmtId="0" fontId="0" fillId="0" borderId="25" xfId="64" applyBorder="1">
      <alignment/>
      <protection/>
    </xf>
    <xf numFmtId="0" fontId="25" fillId="0" borderId="18" xfId="64" applyFont="1" applyBorder="1">
      <alignment/>
      <protection/>
    </xf>
    <xf numFmtId="0" fontId="43" fillId="0" borderId="18" xfId="64" applyFont="1" applyBorder="1">
      <alignment/>
      <protection/>
    </xf>
    <xf numFmtId="0" fontId="43" fillId="0" borderId="18" xfId="64" applyFont="1" applyFill="1" applyBorder="1">
      <alignment/>
      <protection/>
    </xf>
    <xf numFmtId="0" fontId="26" fillId="0" borderId="55" xfId="64" applyFont="1" applyBorder="1">
      <alignment/>
      <protection/>
    </xf>
    <xf numFmtId="0" fontId="41" fillId="0" borderId="28" xfId="64" applyFont="1" applyBorder="1">
      <alignment/>
      <protection/>
    </xf>
    <xf numFmtId="0" fontId="0" fillId="0" borderId="0" xfId="64" applyBorder="1">
      <alignment/>
      <protection/>
    </xf>
    <xf numFmtId="0" fontId="29" fillId="16" borderId="78" xfId="75" applyFont="1" applyFill="1" applyBorder="1" applyAlignment="1">
      <alignment vertical="center" wrapText="1"/>
      <protection/>
    </xf>
    <xf numFmtId="0" fontId="29" fillId="16" borderId="79" xfId="75" applyFont="1" applyFill="1" applyBorder="1" applyAlignment="1">
      <alignment vertical="center" wrapText="1"/>
      <protection/>
    </xf>
    <xf numFmtId="0" fontId="29" fillId="0" borderId="79" xfId="75" applyFont="1" applyFill="1" applyBorder="1" applyAlignment="1">
      <alignment vertical="center" wrapText="1"/>
      <protection/>
    </xf>
    <xf numFmtId="0" fontId="26" fillId="6" borderId="77" xfId="75" applyFont="1" applyFill="1" applyBorder="1" applyAlignment="1">
      <alignment horizontal="center" vertical="center" wrapText="1"/>
      <protection/>
    </xf>
    <xf numFmtId="3" fontId="24" fillId="6" borderId="28" xfId="57" applyNumberFormat="1" applyFont="1" applyFill="1" applyBorder="1">
      <alignment/>
      <protection/>
    </xf>
    <xf numFmtId="3" fontId="24" fillId="6" borderId="22" xfId="57" applyNumberFormat="1" applyFont="1" applyFill="1" applyBorder="1">
      <alignment/>
      <protection/>
    </xf>
    <xf numFmtId="3" fontId="24" fillId="6" borderId="14" xfId="57" applyNumberFormat="1" applyFont="1" applyFill="1" applyBorder="1">
      <alignment/>
      <protection/>
    </xf>
    <xf numFmtId="0" fontId="40" fillId="0" borderId="0" xfId="75" applyFont="1">
      <alignment/>
      <protection/>
    </xf>
    <xf numFmtId="3" fontId="40" fillId="0" borderId="0" xfId="75" applyNumberFormat="1" applyFont="1">
      <alignment/>
      <protection/>
    </xf>
    <xf numFmtId="0" fontId="29" fillId="0" borderId="80" xfId="75" applyFont="1" applyFill="1" applyBorder="1" applyAlignment="1">
      <alignment vertical="center"/>
      <protection/>
    </xf>
    <xf numFmtId="0" fontId="29" fillId="0" borderId="0" xfId="75" applyFont="1" applyFill="1" applyBorder="1" applyAlignment="1">
      <alignment vertical="center"/>
      <protection/>
    </xf>
    <xf numFmtId="3" fontId="40" fillId="0" borderId="19" xfId="75" applyNumberFormat="1" applyFont="1" applyBorder="1">
      <alignment/>
      <protection/>
    </xf>
    <xf numFmtId="3" fontId="40" fillId="0" borderId="20" xfId="75" applyNumberFormat="1" applyFont="1" applyBorder="1">
      <alignment/>
      <protection/>
    </xf>
    <xf numFmtId="3" fontId="29" fillId="0" borderId="81" xfId="75" applyNumberFormat="1" applyFont="1" applyFill="1" applyBorder="1" applyAlignment="1">
      <alignment vertical="center" wrapText="1"/>
      <protection/>
    </xf>
    <xf numFmtId="0" fontId="28" fillId="6" borderId="77" xfId="75" applyFont="1" applyFill="1" applyBorder="1" applyAlignment="1">
      <alignment vertical="center"/>
      <protection/>
    </xf>
    <xf numFmtId="3" fontId="0" fillId="0" borderId="39" xfId="0" applyNumberFormat="1" applyFill="1" applyBorder="1" applyAlignment="1">
      <alignment/>
    </xf>
    <xf numFmtId="3" fontId="0" fillId="0" borderId="39" xfId="0" applyNumberFormat="1" applyBorder="1" applyAlignment="1">
      <alignment/>
    </xf>
    <xf numFmtId="3" fontId="30" fillId="0" borderId="22" xfId="0" applyNumberFormat="1" applyFont="1" applyBorder="1" applyAlignment="1">
      <alignment/>
    </xf>
    <xf numFmtId="3" fontId="30" fillId="0" borderId="14" xfId="0" applyNumberFormat="1" applyFont="1" applyBorder="1" applyAlignment="1">
      <alignment/>
    </xf>
    <xf numFmtId="0" fontId="0" fillId="0" borderId="10" xfId="66" applyBorder="1">
      <alignment/>
      <protection/>
    </xf>
    <xf numFmtId="0" fontId="0" fillId="0" borderId="18" xfId="0" applyBorder="1" applyAlignment="1">
      <alignment/>
    </xf>
    <xf numFmtId="3" fontId="42" fillId="7" borderId="42" xfId="66" applyNumberFormat="1" applyFont="1" applyFill="1" applyBorder="1" applyAlignment="1">
      <alignment horizontal="right" vertical="center"/>
      <protection/>
    </xf>
    <xf numFmtId="3" fontId="0" fillId="0" borderId="11" xfId="66" applyNumberFormat="1" applyBorder="1">
      <alignment/>
      <protection/>
    </xf>
    <xf numFmtId="0" fontId="0" fillId="0" borderId="0" xfId="0" applyBorder="1" applyAlignment="1">
      <alignment wrapText="1"/>
    </xf>
    <xf numFmtId="0" fontId="26" fillId="0" borderId="65" xfId="72" applyFont="1" applyBorder="1">
      <alignment/>
      <protection/>
    </xf>
    <xf numFmtId="0" fontId="26" fillId="0" borderId="67" xfId="72" applyFont="1" applyBorder="1">
      <alignment/>
      <protection/>
    </xf>
    <xf numFmtId="0" fontId="26" fillId="0" borderId="18" xfId="72" applyFont="1" applyBorder="1">
      <alignment/>
      <protection/>
    </xf>
    <xf numFmtId="0" fontId="26" fillId="0" borderId="28" xfId="72" applyFont="1" applyBorder="1" applyAlignment="1">
      <alignment horizontal="center"/>
      <protection/>
    </xf>
    <xf numFmtId="0" fontId="26" fillId="0" borderId="22" xfId="72" applyFont="1" applyBorder="1" applyAlignment="1">
      <alignment horizontal="center"/>
      <protection/>
    </xf>
    <xf numFmtId="0" fontId="26" fillId="0" borderId="14" xfId="72" applyFont="1" applyBorder="1" applyAlignment="1">
      <alignment horizontal="center"/>
      <protection/>
    </xf>
    <xf numFmtId="3" fontId="26" fillId="0" borderId="25" xfId="72" applyNumberFormat="1" applyFont="1" applyBorder="1">
      <alignment/>
      <protection/>
    </xf>
    <xf numFmtId="3" fontId="26" fillId="0" borderId="11" xfId="72" applyNumberFormat="1" applyFont="1" applyBorder="1">
      <alignment/>
      <protection/>
    </xf>
    <xf numFmtId="3" fontId="26" fillId="0" borderId="20" xfId="72" applyNumberFormat="1" applyFont="1" applyBorder="1">
      <alignment/>
      <protection/>
    </xf>
    <xf numFmtId="3" fontId="28" fillId="0" borderId="22" xfId="72" applyNumberFormat="1" applyFont="1" applyBorder="1" applyAlignment="1">
      <alignment vertical="center"/>
      <protection/>
    </xf>
    <xf numFmtId="3" fontId="28" fillId="6" borderId="22" xfId="72" applyNumberFormat="1" applyFont="1" applyFill="1" applyBorder="1" applyAlignment="1">
      <alignment vertical="center"/>
      <protection/>
    </xf>
    <xf numFmtId="3" fontId="27" fillId="0" borderId="25" xfId="72" applyNumberFormat="1" applyFont="1" applyBorder="1">
      <alignment/>
      <protection/>
    </xf>
    <xf numFmtId="188" fontId="27" fillId="0" borderId="25" xfId="0" applyNumberFormat="1" applyFont="1" applyFill="1" applyBorder="1" applyAlignment="1" applyProtection="1">
      <alignment horizontal="right" vertical="center" wrapText="1"/>
      <protection locked="0"/>
    </xf>
    <xf numFmtId="3" fontId="26" fillId="0" borderId="11" xfId="72" applyNumberFormat="1" applyFont="1" applyBorder="1" applyAlignment="1">
      <alignment horizontal="right"/>
      <protection/>
    </xf>
    <xf numFmtId="188" fontId="27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6" fillId="0" borderId="12" xfId="72" applyNumberFormat="1" applyFont="1" applyBorder="1" applyAlignment="1">
      <alignment horizontal="right"/>
      <protection/>
    </xf>
    <xf numFmtId="0" fontId="27" fillId="0" borderId="18" xfId="72" applyFont="1" applyBorder="1" applyAlignment="1">
      <alignment horizontal="right"/>
      <protection/>
    </xf>
    <xf numFmtId="188" fontId="27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26" fillId="0" borderId="15" xfId="72" applyNumberFormat="1" applyFont="1" applyBorder="1" applyAlignment="1">
      <alignment horizontal="right"/>
      <protection/>
    </xf>
    <xf numFmtId="188" fontId="28" fillId="0" borderId="22" xfId="0" applyNumberFormat="1" applyFont="1" applyFill="1" applyBorder="1" applyAlignment="1" applyProtection="1">
      <alignment horizontal="right" vertical="center" wrapText="1"/>
      <protection/>
    </xf>
    <xf numFmtId="188" fontId="28" fillId="0" borderId="14" xfId="0" applyNumberFormat="1" applyFont="1" applyFill="1" applyBorder="1" applyAlignment="1" applyProtection="1">
      <alignment horizontal="right" vertical="center" wrapText="1"/>
      <protection/>
    </xf>
    <xf numFmtId="0" fontId="26" fillId="0" borderId="12" xfId="72" applyFont="1" applyBorder="1" applyAlignment="1">
      <alignment horizontal="right"/>
      <protection/>
    </xf>
    <xf numFmtId="3" fontId="28" fillId="0" borderId="12" xfId="72" applyNumberFormat="1" applyFont="1" applyBorder="1" applyAlignment="1">
      <alignment horizontal="right"/>
      <protection/>
    </xf>
    <xf numFmtId="3" fontId="28" fillId="0" borderId="22" xfId="72" applyNumberFormat="1" applyFont="1" applyBorder="1" applyAlignment="1">
      <alignment horizontal="right" vertical="center"/>
      <protection/>
    </xf>
    <xf numFmtId="3" fontId="28" fillId="0" borderId="14" xfId="72" applyNumberFormat="1" applyFont="1" applyBorder="1" applyAlignment="1">
      <alignment horizontal="right" vertical="center"/>
      <protection/>
    </xf>
    <xf numFmtId="3" fontId="28" fillId="6" borderId="22" xfId="72" applyNumberFormat="1" applyFont="1" applyFill="1" applyBorder="1" applyAlignment="1">
      <alignment horizontal="right" vertical="center"/>
      <protection/>
    </xf>
    <xf numFmtId="3" fontId="28" fillId="6" borderId="14" xfId="72" applyNumberFormat="1" applyFont="1" applyFill="1" applyBorder="1" applyAlignment="1">
      <alignment horizontal="right" vertical="center"/>
      <protection/>
    </xf>
    <xf numFmtId="188" fontId="29" fillId="0" borderId="22" xfId="0" applyNumberFormat="1" applyFont="1" applyFill="1" applyBorder="1" applyAlignment="1">
      <alignment horizontal="right" vertical="center" wrapText="1"/>
    </xf>
    <xf numFmtId="188" fontId="29" fillId="0" borderId="14" xfId="0" applyNumberFormat="1" applyFont="1" applyFill="1" applyBorder="1" applyAlignment="1">
      <alignment horizontal="right" vertical="center" wrapText="1"/>
    </xf>
    <xf numFmtId="188" fontId="29" fillId="0" borderId="0" xfId="0" applyNumberFormat="1" applyFont="1" applyFill="1" applyBorder="1" applyAlignment="1">
      <alignment horizontal="right" vertical="center" wrapText="1"/>
    </xf>
    <xf numFmtId="3" fontId="28" fillId="0" borderId="0" xfId="72" applyNumberFormat="1" applyFont="1" applyBorder="1" applyAlignment="1">
      <alignment horizontal="right"/>
      <protection/>
    </xf>
    <xf numFmtId="0" fontId="0" fillId="0" borderId="0" xfId="72" applyAlignment="1">
      <alignment horizontal="right"/>
      <protection/>
    </xf>
    <xf numFmtId="0" fontId="0" fillId="0" borderId="36" xfId="66" applyFont="1" applyBorder="1">
      <alignment/>
      <protection/>
    </xf>
    <xf numFmtId="3" fontId="0" fillId="0" borderId="37" xfId="66" applyNumberFormat="1" applyBorder="1">
      <alignment/>
      <protection/>
    </xf>
    <xf numFmtId="0" fontId="42" fillId="7" borderId="40" xfId="66" applyFont="1" applyFill="1" applyBorder="1" applyAlignment="1">
      <alignment horizontal="left" vertical="center" wrapText="1"/>
      <protection/>
    </xf>
    <xf numFmtId="0" fontId="0" fillId="0" borderId="32" xfId="0" applyBorder="1" applyAlignment="1">
      <alignment/>
    </xf>
    <xf numFmtId="0" fontId="0" fillId="0" borderId="33" xfId="66" applyFont="1" applyBorder="1" applyAlignment="1">
      <alignment wrapText="1"/>
      <protection/>
    </xf>
    <xf numFmtId="3" fontId="0" fillId="0" borderId="15" xfId="66" applyNumberFormat="1" applyFont="1" applyBorder="1">
      <alignment/>
      <protection/>
    </xf>
    <xf numFmtId="0" fontId="28" fillId="6" borderId="30" xfId="72" applyFont="1" applyFill="1" applyBorder="1" applyAlignment="1">
      <alignment horizontal="center"/>
      <protection/>
    </xf>
    <xf numFmtId="0" fontId="26" fillId="0" borderId="27" xfId="72" applyFont="1" applyBorder="1">
      <alignment/>
      <protection/>
    </xf>
    <xf numFmtId="3" fontId="24" fillId="6" borderId="29" xfId="57" applyNumberFormat="1" applyFont="1" applyFill="1" applyBorder="1">
      <alignment/>
      <protection/>
    </xf>
    <xf numFmtId="0" fontId="0" fillId="0" borderId="0" xfId="66" applyFont="1">
      <alignment/>
      <protection/>
    </xf>
    <xf numFmtId="0" fontId="0" fillId="0" borderId="0" xfId="0" applyFont="1" applyAlignment="1">
      <alignment/>
    </xf>
    <xf numFmtId="0" fontId="39" fillId="0" borderId="17" xfId="75" applyFont="1" applyBorder="1" applyAlignment="1">
      <alignment horizontal="centerContinuous"/>
      <protection/>
    </xf>
    <xf numFmtId="3" fontId="40" fillId="0" borderId="15" xfId="75" applyNumberFormat="1" applyFont="1" applyBorder="1">
      <alignment/>
      <protection/>
    </xf>
    <xf numFmtId="0" fontId="17" fillId="0" borderId="27" xfId="57" applyBorder="1" applyAlignment="1">
      <alignment horizontal="center"/>
      <protection/>
    </xf>
    <xf numFmtId="0" fontId="29" fillId="0" borderId="32" xfId="72" applyFont="1" applyBorder="1">
      <alignment/>
      <protection/>
    </xf>
    <xf numFmtId="0" fontId="29" fillId="0" borderId="33" xfId="72" applyFont="1" applyBorder="1">
      <alignment/>
      <protection/>
    </xf>
    <xf numFmtId="0" fontId="0" fillId="0" borderId="21" xfId="0" applyFill="1" applyBorder="1" applyAlignment="1">
      <alignment/>
    </xf>
    <xf numFmtId="0" fontId="0" fillId="0" borderId="21" xfId="0" applyFill="1" applyBorder="1" applyAlignment="1">
      <alignment wrapText="1"/>
    </xf>
    <xf numFmtId="0" fontId="0" fillId="0" borderId="38" xfId="0" applyFill="1" applyBorder="1" applyAlignment="1">
      <alignment/>
    </xf>
    <xf numFmtId="0" fontId="30" fillId="0" borderId="30" xfId="0" applyFont="1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0" fillId="0" borderId="27" xfId="0" applyBorder="1" applyAlignment="1">
      <alignment/>
    </xf>
    <xf numFmtId="3" fontId="45" fillId="0" borderId="18" xfId="0" applyNumberFormat="1" applyFont="1" applyBorder="1" applyAlignment="1">
      <alignment/>
    </xf>
    <xf numFmtId="3" fontId="45" fillId="0" borderId="12" xfId="0" applyNumberFormat="1" applyFont="1" applyBorder="1" applyAlignment="1">
      <alignment/>
    </xf>
    <xf numFmtId="3" fontId="43" fillId="7" borderId="13" xfId="61" applyNumberFormat="1" applyFont="1" applyFill="1" applyBorder="1" applyAlignment="1">
      <alignment horizontal="center"/>
      <protection/>
    </xf>
    <xf numFmtId="0" fontId="55" fillId="7" borderId="13" xfId="0" applyFont="1" applyFill="1" applyBorder="1" applyAlignment="1">
      <alignment horizontal="center"/>
    </xf>
    <xf numFmtId="3" fontId="55" fillId="7" borderId="13" xfId="0" applyNumberFormat="1" applyFont="1" applyFill="1" applyBorder="1" applyAlignment="1">
      <alignment horizontal="center"/>
    </xf>
    <xf numFmtId="0" fontId="55" fillId="7" borderId="13" xfId="0" applyFont="1" applyFill="1" applyBorder="1" applyAlignment="1">
      <alignment horizontal="center"/>
    </xf>
    <xf numFmtId="0" fontId="45" fillId="7" borderId="13" xfId="0" applyFont="1" applyFill="1" applyBorder="1" applyAlignment="1">
      <alignment horizontal="center"/>
    </xf>
    <xf numFmtId="3" fontId="45" fillId="0" borderId="13" xfId="0" applyNumberFormat="1" applyFont="1" applyBorder="1" applyAlignment="1">
      <alignment/>
    </xf>
    <xf numFmtId="3" fontId="63" fillId="0" borderId="18" xfId="0" applyNumberFormat="1" applyFont="1" applyBorder="1" applyAlignment="1">
      <alignment/>
    </xf>
    <xf numFmtId="3" fontId="63" fillId="0" borderId="13" xfId="0" applyNumberFormat="1" applyFont="1" applyBorder="1" applyAlignment="1">
      <alignment/>
    </xf>
    <xf numFmtId="3" fontId="63" fillId="0" borderId="63" xfId="0" applyNumberFormat="1" applyFont="1" applyBorder="1" applyAlignment="1">
      <alignment/>
    </xf>
    <xf numFmtId="3" fontId="63" fillId="0" borderId="39" xfId="0" applyNumberFormat="1" applyFont="1" applyBorder="1" applyAlignment="1">
      <alignment/>
    </xf>
    <xf numFmtId="3" fontId="45" fillId="0" borderId="63" xfId="0" applyNumberFormat="1" applyFont="1" applyBorder="1" applyAlignment="1">
      <alignment/>
    </xf>
    <xf numFmtId="3" fontId="45" fillId="0" borderId="35" xfId="0" applyNumberFormat="1" applyFont="1" applyBorder="1" applyAlignment="1">
      <alignment/>
    </xf>
    <xf numFmtId="3" fontId="44" fillId="0" borderId="28" xfId="0" applyNumberFormat="1" applyFont="1" applyBorder="1" applyAlignment="1">
      <alignment/>
    </xf>
    <xf numFmtId="3" fontId="44" fillId="0" borderId="22" xfId="0" applyNumberFormat="1" applyFont="1" applyBorder="1" applyAlignment="1">
      <alignment/>
    </xf>
    <xf numFmtId="3" fontId="44" fillId="0" borderId="14" xfId="0" applyNumberFormat="1" applyFont="1" applyBorder="1" applyAlignment="1">
      <alignment/>
    </xf>
    <xf numFmtId="0" fontId="33" fillId="0" borderId="0" xfId="68" applyFont="1" applyFill="1">
      <alignment/>
      <protection/>
    </xf>
    <xf numFmtId="3" fontId="0" fillId="0" borderId="46" xfId="73" applyNumberFormat="1" applyBorder="1">
      <alignment/>
      <protection/>
    </xf>
    <xf numFmtId="0" fontId="0" fillId="0" borderId="72" xfId="73" applyFont="1" applyBorder="1" applyAlignment="1">
      <alignment wrapText="1"/>
      <protection/>
    </xf>
    <xf numFmtId="0" fontId="30" fillId="0" borderId="82" xfId="73" applyFont="1" applyBorder="1" applyAlignment="1">
      <alignment horizontal="center" vertical="center" wrapText="1"/>
      <protection/>
    </xf>
    <xf numFmtId="3" fontId="30" fillId="0" borderId="83" xfId="73" applyNumberFormat="1" applyFont="1" applyBorder="1" applyAlignment="1">
      <alignment horizontal="center" vertical="center" wrapText="1"/>
      <protection/>
    </xf>
    <xf numFmtId="3" fontId="30" fillId="0" borderId="84" xfId="73" applyNumberFormat="1" applyFont="1" applyBorder="1" applyAlignment="1">
      <alignment horizontal="center" vertical="center" wrapText="1"/>
      <protection/>
    </xf>
    <xf numFmtId="3" fontId="0" fillId="6" borderId="18" xfId="73" applyNumberFormat="1" applyFont="1" applyFill="1" applyBorder="1" applyAlignment="1">
      <alignment horizontal="center" vertical="center" wrapText="1"/>
      <protection/>
    </xf>
    <xf numFmtId="3" fontId="30" fillId="6" borderId="18" xfId="73" applyNumberFormat="1" applyFont="1" applyFill="1" applyBorder="1" applyAlignment="1">
      <alignment horizontal="right" vertical="center" wrapText="1"/>
      <protection/>
    </xf>
    <xf numFmtId="0" fontId="48" fillId="6" borderId="18" xfId="0" applyFont="1" applyFill="1" applyBorder="1" applyAlignment="1">
      <alignment horizontal="right" vertical="center" wrapText="1"/>
    </xf>
    <xf numFmtId="3" fontId="0" fillId="6" borderId="18" xfId="73" applyNumberFormat="1" applyFont="1" applyFill="1" applyBorder="1" applyAlignment="1">
      <alignment horizontal="right" vertical="center" wrapText="1"/>
      <protection/>
    </xf>
    <xf numFmtId="0" fontId="17" fillId="6" borderId="18" xfId="0" applyFont="1" applyFill="1" applyBorder="1" applyAlignment="1">
      <alignment horizontal="right" vertical="center" wrapText="1"/>
    </xf>
    <xf numFmtId="3" fontId="0" fillId="0" borderId="18" xfId="73" applyNumberFormat="1" applyFont="1" applyBorder="1" applyAlignment="1">
      <alignment horizontal="center" vertical="center" wrapText="1"/>
      <protection/>
    </xf>
    <xf numFmtId="3" fontId="0" fillId="0" borderId="18" xfId="73" applyNumberFormat="1" applyFont="1" applyBorder="1" applyAlignment="1">
      <alignment horizontal="right" vertical="center" wrapText="1"/>
      <protection/>
    </xf>
    <xf numFmtId="0" fontId="17" fillId="0" borderId="18" xfId="0" applyFont="1" applyBorder="1" applyAlignment="1">
      <alignment horizontal="right" vertical="center" wrapText="1"/>
    </xf>
    <xf numFmtId="3" fontId="0" fillId="0" borderId="18" xfId="73" applyNumberFormat="1" applyBorder="1">
      <alignment/>
      <protection/>
    </xf>
    <xf numFmtId="0" fontId="0" fillId="0" borderId="85" xfId="73" applyFont="1" applyBorder="1">
      <alignment/>
      <protection/>
    </xf>
    <xf numFmtId="3" fontId="0" fillId="0" borderId="86" xfId="73" applyNumberFormat="1" applyBorder="1">
      <alignment/>
      <protection/>
    </xf>
    <xf numFmtId="3" fontId="0" fillId="0" borderId="87" xfId="73" applyNumberFormat="1" applyBorder="1">
      <alignment/>
      <protection/>
    </xf>
    <xf numFmtId="3" fontId="0" fillId="0" borderId="88" xfId="73" applyNumberFormat="1" applyBorder="1">
      <alignment/>
      <protection/>
    </xf>
    <xf numFmtId="3" fontId="0" fillId="0" borderId="89" xfId="73" applyNumberFormat="1" applyBorder="1">
      <alignment/>
      <protection/>
    </xf>
    <xf numFmtId="0" fontId="33" fillId="0" borderId="0" xfId="74" applyFont="1">
      <alignment/>
      <protection/>
    </xf>
    <xf numFmtId="0" fontId="19" fillId="0" borderId="0" xfId="74" applyFont="1" applyFill="1">
      <alignment/>
      <protection/>
    </xf>
    <xf numFmtId="3" fontId="19" fillId="0" borderId="0" xfId="74" applyNumberFormat="1" applyFill="1">
      <alignment/>
      <protection/>
    </xf>
    <xf numFmtId="0" fontId="19" fillId="0" borderId="0" xfId="74" applyFill="1">
      <alignment/>
      <protection/>
    </xf>
    <xf numFmtId="3" fontId="19" fillId="18" borderId="18" xfId="74" applyNumberFormat="1" applyFont="1" applyFill="1" applyBorder="1">
      <alignment/>
      <protection/>
    </xf>
    <xf numFmtId="3" fontId="19" fillId="0" borderId="18" xfId="74" applyNumberFormat="1" applyBorder="1">
      <alignment/>
      <protection/>
    </xf>
    <xf numFmtId="3" fontId="19" fillId="18" borderId="18" xfId="74" applyNumberFormat="1" applyFill="1" applyBorder="1">
      <alignment/>
      <protection/>
    </xf>
    <xf numFmtId="0" fontId="19" fillId="0" borderId="18" xfId="74" applyFont="1" applyBorder="1" applyAlignment="1">
      <alignment wrapText="1"/>
      <protection/>
    </xf>
    <xf numFmtId="3" fontId="19" fillId="18" borderId="12" xfId="74" applyNumberFormat="1" applyFont="1" applyFill="1" applyBorder="1">
      <alignment/>
      <protection/>
    </xf>
    <xf numFmtId="3" fontId="19" fillId="18" borderId="12" xfId="74" applyNumberFormat="1" applyFill="1" applyBorder="1">
      <alignment/>
      <protection/>
    </xf>
    <xf numFmtId="0" fontId="19" fillId="0" borderId="13" xfId="74" applyFont="1" applyBorder="1" applyAlignment="1">
      <alignment wrapText="1"/>
      <protection/>
    </xf>
    <xf numFmtId="0" fontId="19" fillId="0" borderId="13" xfId="74" applyFont="1" applyBorder="1">
      <alignment/>
      <protection/>
    </xf>
    <xf numFmtId="0" fontId="19" fillId="0" borderId="63" xfId="74" applyFont="1" applyBorder="1">
      <alignment/>
      <protection/>
    </xf>
    <xf numFmtId="0" fontId="19" fillId="0" borderId="39" xfId="74" applyBorder="1">
      <alignment/>
      <protection/>
    </xf>
    <xf numFmtId="3" fontId="19" fillId="18" borderId="39" xfId="74" applyNumberFormat="1" applyFill="1" applyBorder="1">
      <alignment/>
      <protection/>
    </xf>
    <xf numFmtId="3" fontId="19" fillId="0" borderId="39" xfId="74" applyNumberFormat="1" applyBorder="1">
      <alignment/>
      <protection/>
    </xf>
    <xf numFmtId="3" fontId="19" fillId="18" borderId="35" xfId="74" applyNumberFormat="1" applyFill="1" applyBorder="1">
      <alignment/>
      <protection/>
    </xf>
    <xf numFmtId="0" fontId="36" fillId="18" borderId="22" xfId="74" applyFont="1" applyFill="1" applyBorder="1" applyAlignment="1">
      <alignment horizontal="center" vertical="center" wrapText="1"/>
      <protection/>
    </xf>
    <xf numFmtId="0" fontId="36" fillId="0" borderId="22" xfId="74" applyFont="1" applyBorder="1" applyAlignment="1">
      <alignment horizontal="center" vertical="center" wrapText="1"/>
      <protection/>
    </xf>
    <xf numFmtId="0" fontId="36" fillId="18" borderId="14" xfId="74" applyFont="1" applyFill="1" applyBorder="1" applyAlignment="1">
      <alignment horizontal="center" vertical="center" wrapText="1"/>
      <protection/>
    </xf>
    <xf numFmtId="0" fontId="33" fillId="0" borderId="26" xfId="74" applyFont="1" applyBorder="1">
      <alignment/>
      <protection/>
    </xf>
    <xf numFmtId="0" fontId="19" fillId="0" borderId="25" xfId="74" applyFont="1" applyBorder="1">
      <alignment/>
      <protection/>
    </xf>
    <xf numFmtId="3" fontId="19" fillId="18" borderId="25" xfId="74" applyNumberFormat="1" applyFont="1" applyFill="1" applyBorder="1">
      <alignment/>
      <protection/>
    </xf>
    <xf numFmtId="3" fontId="19" fillId="0" borderId="25" xfId="74" applyNumberFormat="1" applyBorder="1">
      <alignment/>
      <protection/>
    </xf>
    <xf numFmtId="3" fontId="19" fillId="18" borderId="11" xfId="74" applyNumberFormat="1" applyFont="1" applyFill="1" applyBorder="1">
      <alignment/>
      <protection/>
    </xf>
    <xf numFmtId="3" fontId="33" fillId="20" borderId="22" xfId="74" applyNumberFormat="1" applyFont="1" applyFill="1" applyBorder="1">
      <alignment/>
      <protection/>
    </xf>
    <xf numFmtId="3" fontId="33" fillId="6" borderId="22" xfId="74" applyNumberFormat="1" applyFont="1" applyFill="1" applyBorder="1">
      <alignment/>
      <protection/>
    </xf>
    <xf numFmtId="3" fontId="33" fillId="20" borderId="14" xfId="74" applyNumberFormat="1" applyFont="1" applyFill="1" applyBorder="1">
      <alignment/>
      <protection/>
    </xf>
    <xf numFmtId="0" fontId="19" fillId="0" borderId="25" xfId="74" applyBorder="1">
      <alignment/>
      <protection/>
    </xf>
    <xf numFmtId="0" fontId="19" fillId="0" borderId="11" xfId="74" applyBorder="1">
      <alignment/>
      <protection/>
    </xf>
    <xf numFmtId="0" fontId="19" fillId="0" borderId="0" xfId="74" applyBorder="1">
      <alignment/>
      <protection/>
    </xf>
    <xf numFmtId="0" fontId="33" fillId="0" borderId="28" xfId="74" applyFont="1" applyBorder="1" applyAlignment="1">
      <alignment horizontal="center" vertical="center"/>
      <protection/>
    </xf>
    <xf numFmtId="0" fontId="33" fillId="0" borderId="22" xfId="71" applyFont="1" applyBorder="1" applyAlignment="1">
      <alignment horizontal="center" vertical="center"/>
      <protection/>
    </xf>
    <xf numFmtId="3" fontId="19" fillId="0" borderId="18" xfId="68" applyNumberFormat="1" applyFont="1" applyFill="1" applyBorder="1" applyAlignment="1">
      <alignment horizontal="right" vertical="center"/>
      <protection/>
    </xf>
    <xf numFmtId="0" fontId="68" fillId="0" borderId="13" xfId="68" applyFont="1" applyFill="1" applyBorder="1">
      <alignment/>
      <protection/>
    </xf>
    <xf numFmtId="3" fontId="19" fillId="0" borderId="12" xfId="68" applyNumberFormat="1" applyFont="1" applyFill="1" applyBorder="1" applyAlignment="1">
      <alignment horizontal="right" vertical="center"/>
      <protection/>
    </xf>
    <xf numFmtId="3" fontId="33" fillId="0" borderId="58" xfId="68" applyNumberFormat="1" applyFont="1" applyFill="1" applyBorder="1">
      <alignment/>
      <protection/>
    </xf>
    <xf numFmtId="0" fontId="37" fillId="0" borderId="19" xfId="68" applyFont="1" applyFill="1" applyBorder="1" applyAlignment="1">
      <alignment horizontal="left"/>
      <protection/>
    </xf>
    <xf numFmtId="3" fontId="33" fillId="18" borderId="22" xfId="68" applyNumberFormat="1" applyFont="1" applyFill="1" applyBorder="1">
      <alignment/>
      <protection/>
    </xf>
    <xf numFmtId="3" fontId="33" fillId="18" borderId="14" xfId="68" applyNumberFormat="1" applyFont="1" applyFill="1" applyBorder="1">
      <alignment/>
      <protection/>
    </xf>
    <xf numFmtId="3" fontId="65" fillId="18" borderId="22" xfId="68" applyNumberFormat="1" applyFont="1" applyFill="1" applyBorder="1">
      <alignment/>
      <protection/>
    </xf>
    <xf numFmtId="3" fontId="65" fillId="18" borderId="14" xfId="68" applyNumberFormat="1" applyFont="1" applyFill="1" applyBorder="1">
      <alignment/>
      <protection/>
    </xf>
    <xf numFmtId="3" fontId="63" fillId="0" borderId="90" xfId="0" applyNumberFormat="1" applyFont="1" applyBorder="1" applyAlignment="1">
      <alignment/>
    </xf>
    <xf numFmtId="3" fontId="45" fillId="0" borderId="21" xfId="0" applyNumberFormat="1" applyFont="1" applyBorder="1" applyAlignment="1">
      <alignment/>
    </xf>
    <xf numFmtId="3" fontId="63" fillId="0" borderId="91" xfId="0" applyNumberFormat="1" applyFont="1" applyBorder="1" applyAlignment="1">
      <alignment/>
    </xf>
    <xf numFmtId="0" fontId="0" fillId="0" borderId="10" xfId="0" applyFont="1" applyBorder="1" applyAlignment="1">
      <alignment vertical="center"/>
    </xf>
    <xf numFmtId="0" fontId="45" fillId="0" borderId="10" xfId="0" applyFont="1" applyBorder="1" applyAlignment="1">
      <alignment/>
    </xf>
    <xf numFmtId="0" fontId="47" fillId="0" borderId="54" xfId="0" applyFont="1" applyBorder="1" applyAlignment="1">
      <alignment/>
    </xf>
    <xf numFmtId="0" fontId="48" fillId="0" borderId="28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44" fillId="0" borderId="29" xfId="0" applyFont="1" applyBorder="1" applyAlignment="1">
      <alignment/>
    </xf>
    <xf numFmtId="3" fontId="44" fillId="0" borderId="92" xfId="0" applyNumberFormat="1" applyFont="1" applyBorder="1" applyAlignment="1">
      <alignment/>
    </xf>
    <xf numFmtId="3" fontId="44" fillId="6" borderId="29" xfId="0" applyNumberFormat="1" applyFont="1" applyFill="1" applyBorder="1" applyAlignment="1">
      <alignment/>
    </xf>
    <xf numFmtId="3" fontId="44" fillId="21" borderId="10" xfId="0" applyNumberFormat="1" applyFont="1" applyFill="1" applyBorder="1" applyAlignment="1">
      <alignment/>
    </xf>
    <xf numFmtId="3" fontId="44" fillId="21" borderId="54" xfId="0" applyNumberFormat="1" applyFont="1" applyFill="1" applyBorder="1" applyAlignment="1">
      <alignment/>
    </xf>
    <xf numFmtId="0" fontId="30" fillId="0" borderId="26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 wrapText="1"/>
    </xf>
    <xf numFmtId="0" fontId="30" fillId="0" borderId="93" xfId="0" applyFont="1" applyBorder="1" applyAlignment="1">
      <alignment horizontal="center" vertical="center"/>
    </xf>
    <xf numFmtId="0" fontId="30" fillId="21" borderId="16" xfId="0" applyFont="1" applyFill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3" fontId="24" fillId="0" borderId="90" xfId="61" applyNumberFormat="1" applyFont="1" applyBorder="1">
      <alignment/>
      <protection/>
    </xf>
    <xf numFmtId="3" fontId="45" fillId="0" borderId="90" xfId="0" applyNumberFormat="1" applyFont="1" applyBorder="1" applyAlignment="1">
      <alignment/>
    </xf>
    <xf numFmtId="3" fontId="63" fillId="0" borderId="90" xfId="0" applyNumberFormat="1" applyFont="1" applyBorder="1" applyAlignment="1">
      <alignment/>
    </xf>
    <xf numFmtId="0" fontId="0" fillId="0" borderId="28" xfId="0" applyFont="1" applyBorder="1" applyAlignment="1">
      <alignment vertical="center"/>
    </xf>
    <xf numFmtId="0" fontId="48" fillId="0" borderId="22" xfId="0" applyFont="1" applyBorder="1" applyAlignment="1">
      <alignment horizontal="center" vertical="center"/>
    </xf>
    <xf numFmtId="0" fontId="40" fillId="0" borderId="16" xfId="61" applyFont="1" applyBorder="1">
      <alignment/>
      <protection/>
    </xf>
    <xf numFmtId="0" fontId="40" fillId="0" borderId="10" xfId="61" applyFont="1" applyBorder="1">
      <alignment/>
      <protection/>
    </xf>
    <xf numFmtId="0" fontId="40" fillId="0" borderId="10" xfId="61" applyFont="1" applyBorder="1" applyAlignment="1">
      <alignment horizontal="left"/>
      <protection/>
    </xf>
    <xf numFmtId="0" fontId="17" fillId="0" borderId="10" xfId="0" applyFont="1" applyBorder="1" applyAlignment="1">
      <alignment wrapText="1"/>
    </xf>
    <xf numFmtId="0" fontId="17" fillId="0" borderId="27" xfId="0" applyFont="1" applyBorder="1" applyAlignment="1">
      <alignment/>
    </xf>
    <xf numFmtId="3" fontId="43" fillId="7" borderId="26" xfId="61" applyNumberFormat="1" applyFont="1" applyFill="1" applyBorder="1" applyAlignment="1">
      <alignment horizontal="center"/>
      <protection/>
    </xf>
    <xf numFmtId="3" fontId="40" fillId="0" borderId="25" xfId="61" applyNumberFormat="1" applyFont="1" applyFill="1" applyBorder="1" applyAlignment="1">
      <alignment horizontal="right"/>
      <protection/>
    </xf>
    <xf numFmtId="0" fontId="45" fillId="7" borderId="19" xfId="0" applyFont="1" applyFill="1" applyBorder="1" applyAlignment="1">
      <alignment/>
    </xf>
    <xf numFmtId="3" fontId="45" fillId="0" borderId="20" xfId="0" applyNumberFormat="1" applyFont="1" applyBorder="1" applyAlignment="1">
      <alignment/>
    </xf>
    <xf numFmtId="3" fontId="45" fillId="0" borderId="15" xfId="0" applyNumberFormat="1" applyFont="1" applyBorder="1" applyAlignment="1">
      <alignment/>
    </xf>
    <xf numFmtId="3" fontId="45" fillId="0" borderId="25" xfId="0" applyNumberFormat="1" applyFont="1" applyBorder="1" applyAlignment="1">
      <alignment horizontal="center"/>
    </xf>
    <xf numFmtId="3" fontId="45" fillId="0" borderId="11" xfId="0" applyNumberFormat="1" applyFont="1" applyBorder="1" applyAlignment="1">
      <alignment/>
    </xf>
    <xf numFmtId="0" fontId="45" fillId="0" borderId="28" xfId="0" applyFont="1" applyBorder="1" applyAlignment="1">
      <alignment/>
    </xf>
    <xf numFmtId="0" fontId="45" fillId="0" borderId="22" xfId="0" applyFont="1" applyBorder="1" applyAlignment="1">
      <alignment/>
    </xf>
    <xf numFmtId="3" fontId="45" fillId="0" borderId="22" xfId="0" applyNumberFormat="1" applyFont="1" applyBorder="1" applyAlignment="1">
      <alignment/>
    </xf>
    <xf numFmtId="3" fontId="45" fillId="0" borderId="14" xfId="0" applyNumberFormat="1" applyFont="1" applyBorder="1" applyAlignment="1">
      <alignment/>
    </xf>
    <xf numFmtId="3" fontId="24" fillId="0" borderId="93" xfId="61" applyNumberFormat="1" applyFont="1" applyFill="1" applyBorder="1" applyAlignment="1">
      <alignment horizontal="left"/>
      <protection/>
    </xf>
    <xf numFmtId="3" fontId="45" fillId="0" borderId="94" xfId="0" applyNumberFormat="1" applyFont="1" applyBorder="1" applyAlignment="1">
      <alignment/>
    </xf>
    <xf numFmtId="3" fontId="45" fillId="0" borderId="92" xfId="0" applyNumberFormat="1" applyFont="1" applyBorder="1" applyAlignment="1">
      <alignment/>
    </xf>
    <xf numFmtId="3" fontId="45" fillId="0" borderId="93" xfId="0" applyNumberFormat="1" applyFont="1" applyBorder="1" applyAlignment="1">
      <alignment/>
    </xf>
    <xf numFmtId="3" fontId="45" fillId="0" borderId="32" xfId="0" applyNumberFormat="1" applyFont="1" applyBorder="1" applyAlignment="1">
      <alignment/>
    </xf>
    <xf numFmtId="3" fontId="45" fillId="0" borderId="33" xfId="0" applyNumberFormat="1" applyFont="1" applyBorder="1" applyAlignment="1">
      <alignment/>
    </xf>
    <xf numFmtId="3" fontId="45" fillId="0" borderId="30" xfId="0" applyNumberFormat="1" applyFont="1" applyBorder="1" applyAlignment="1">
      <alignment/>
    </xf>
    <xf numFmtId="0" fontId="48" fillId="0" borderId="92" xfId="0" applyFont="1" applyBorder="1" applyAlignment="1">
      <alignment horizontal="center" vertical="center" wrapText="1"/>
    </xf>
    <xf numFmtId="0" fontId="48" fillId="0" borderId="30" xfId="0" applyFont="1" applyBorder="1" applyAlignment="1">
      <alignment vertical="center"/>
    </xf>
    <xf numFmtId="0" fontId="48" fillId="21" borderId="29" xfId="0" applyFont="1" applyFill="1" applyBorder="1" applyAlignment="1">
      <alignment horizontal="center" vertical="center"/>
    </xf>
    <xf numFmtId="3" fontId="44" fillId="21" borderId="16" xfId="0" applyNumberFormat="1" applyFont="1" applyFill="1" applyBorder="1" applyAlignment="1">
      <alignment/>
    </xf>
    <xf numFmtId="3" fontId="44" fillId="21" borderId="27" xfId="0" applyNumberFormat="1" applyFont="1" applyFill="1" applyBorder="1" applyAlignment="1">
      <alignment/>
    </xf>
    <xf numFmtId="3" fontId="44" fillId="21" borderId="29" xfId="0" applyNumberFormat="1" applyFont="1" applyFill="1" applyBorder="1" applyAlignment="1">
      <alignment/>
    </xf>
    <xf numFmtId="0" fontId="47" fillId="21" borderId="28" xfId="0" applyFont="1" applyFill="1" applyBorder="1" applyAlignment="1">
      <alignment/>
    </xf>
    <xf numFmtId="0" fontId="44" fillId="21" borderId="22" xfId="0" applyFont="1" applyFill="1" applyBorder="1" applyAlignment="1">
      <alignment/>
    </xf>
    <xf numFmtId="3" fontId="44" fillId="21" borderId="22" xfId="0" applyNumberFormat="1" applyFont="1" applyFill="1" applyBorder="1" applyAlignment="1">
      <alignment/>
    </xf>
    <xf numFmtId="3" fontId="44" fillId="21" borderId="92" xfId="0" applyNumberFormat="1" applyFont="1" applyFill="1" applyBorder="1" applyAlignment="1">
      <alignment/>
    </xf>
    <xf numFmtId="3" fontId="44" fillId="21" borderId="30" xfId="0" applyNumberFormat="1" applyFont="1" applyFill="1" applyBorder="1" applyAlignment="1">
      <alignment/>
    </xf>
    <xf numFmtId="3" fontId="44" fillId="21" borderId="14" xfId="0" applyNumberFormat="1" applyFont="1" applyFill="1" applyBorder="1" applyAlignment="1">
      <alignment/>
    </xf>
    <xf numFmtId="0" fontId="57" fillId="21" borderId="28" xfId="0" applyFont="1" applyFill="1" applyBorder="1" applyAlignment="1">
      <alignment/>
    </xf>
    <xf numFmtId="0" fontId="45" fillId="21" borderId="22" xfId="0" applyFont="1" applyFill="1" applyBorder="1" applyAlignment="1">
      <alignment/>
    </xf>
    <xf numFmtId="3" fontId="45" fillId="21" borderId="22" xfId="0" applyNumberFormat="1" applyFont="1" applyFill="1" applyBorder="1" applyAlignment="1">
      <alignment/>
    </xf>
    <xf numFmtId="3" fontId="45" fillId="21" borderId="92" xfId="0" applyNumberFormat="1" applyFont="1" applyFill="1" applyBorder="1" applyAlignment="1">
      <alignment/>
    </xf>
    <xf numFmtId="3" fontId="45" fillId="21" borderId="30" xfId="0" applyNumberFormat="1" applyFont="1" applyFill="1" applyBorder="1" applyAlignment="1">
      <alignment/>
    </xf>
    <xf numFmtId="3" fontId="45" fillId="21" borderId="14" xfId="0" applyNumberFormat="1" applyFont="1" applyFill="1" applyBorder="1" applyAlignment="1">
      <alignment/>
    </xf>
    <xf numFmtId="0" fontId="0" fillId="0" borderId="95" xfId="75" applyFont="1" applyBorder="1">
      <alignment/>
      <protection/>
    </xf>
    <xf numFmtId="0" fontId="0" fillId="0" borderId="28" xfId="75" applyFont="1" applyBorder="1" applyAlignment="1">
      <alignment horizontal="center"/>
      <protection/>
    </xf>
    <xf numFmtId="0" fontId="0" fillId="0" borderId="14" xfId="75" applyFont="1" applyBorder="1" applyAlignment="1">
      <alignment horizontal="center"/>
      <protection/>
    </xf>
    <xf numFmtId="0" fontId="0" fillId="0" borderId="27" xfId="64" applyFont="1" applyBorder="1">
      <alignment/>
      <protection/>
    </xf>
    <xf numFmtId="14" fontId="46" fillId="0" borderId="45" xfId="67" applyNumberFormat="1" applyFont="1" applyBorder="1" applyAlignment="1">
      <alignment horizontal="center" wrapText="1"/>
      <protection/>
    </xf>
    <xf numFmtId="14" fontId="49" fillId="0" borderId="22" xfId="65" applyNumberFormat="1" applyFont="1" applyBorder="1" applyAlignment="1">
      <alignment horizontal="center"/>
      <protection/>
    </xf>
    <xf numFmtId="0" fontId="45" fillId="0" borderId="26" xfId="59" applyFont="1" applyFill="1" applyBorder="1">
      <alignment/>
      <protection/>
    </xf>
    <xf numFmtId="3" fontId="17" fillId="0" borderId="11" xfId="59" applyNumberFormat="1" applyFont="1" applyFill="1" applyBorder="1" applyAlignment="1">
      <alignment horizontal="right"/>
      <protection/>
    </xf>
    <xf numFmtId="0" fontId="45" fillId="0" borderId="13" xfId="59" applyFont="1" applyFill="1" applyBorder="1">
      <alignment/>
      <protection/>
    </xf>
    <xf numFmtId="3" fontId="45" fillId="0" borderId="12" xfId="59" applyNumberFormat="1" applyFont="1" applyFill="1" applyBorder="1">
      <alignment/>
      <protection/>
    </xf>
    <xf numFmtId="0" fontId="45" fillId="0" borderId="19" xfId="59" applyFont="1" applyFill="1" applyBorder="1">
      <alignment/>
      <protection/>
    </xf>
    <xf numFmtId="3" fontId="45" fillId="0" borderId="15" xfId="59" applyNumberFormat="1" applyFont="1" applyFill="1" applyBorder="1">
      <alignment/>
      <protection/>
    </xf>
    <xf numFmtId="0" fontId="47" fillId="0" borderId="28" xfId="59" applyFont="1" applyFill="1" applyBorder="1">
      <alignment/>
      <protection/>
    </xf>
    <xf numFmtId="3" fontId="44" fillId="0" borderId="14" xfId="59" applyNumberFormat="1" applyFont="1" applyFill="1" applyBorder="1">
      <alignment/>
      <protection/>
    </xf>
    <xf numFmtId="0" fontId="57" fillId="0" borderId="26" xfId="59" applyFont="1" applyFill="1" applyBorder="1">
      <alignment/>
      <protection/>
    </xf>
    <xf numFmtId="3" fontId="17" fillId="0" borderId="11" xfId="59" applyNumberFormat="1" applyFont="1" applyFill="1" applyBorder="1">
      <alignment/>
      <protection/>
    </xf>
    <xf numFmtId="0" fontId="57" fillId="0" borderId="13" xfId="59" applyFont="1" applyFill="1" applyBorder="1">
      <alignment/>
      <protection/>
    </xf>
    <xf numFmtId="3" fontId="17" fillId="0" borderId="12" xfId="59" applyNumberFormat="1" applyFont="1" applyFill="1" applyBorder="1">
      <alignment/>
      <protection/>
    </xf>
    <xf numFmtId="3" fontId="17" fillId="0" borderId="12" xfId="59" applyNumberFormat="1" applyFill="1" applyBorder="1">
      <alignment/>
      <protection/>
    </xf>
    <xf numFmtId="0" fontId="45" fillId="0" borderId="19" xfId="59" applyFont="1" applyFill="1" applyBorder="1">
      <alignment/>
      <protection/>
    </xf>
    <xf numFmtId="3" fontId="17" fillId="0" borderId="15" xfId="59" applyNumberFormat="1" applyFill="1" applyBorder="1">
      <alignment/>
      <protection/>
    </xf>
    <xf numFmtId="0" fontId="17" fillId="0" borderId="26" xfId="59" applyFill="1" applyBorder="1">
      <alignment/>
      <protection/>
    </xf>
    <xf numFmtId="3" fontId="17" fillId="0" borderId="11" xfId="59" applyNumberFormat="1" applyFill="1" applyBorder="1">
      <alignment/>
      <protection/>
    </xf>
    <xf numFmtId="3" fontId="17" fillId="0" borderId="15" xfId="59" applyNumberFormat="1" applyFont="1" applyFill="1" applyBorder="1">
      <alignment/>
      <protection/>
    </xf>
    <xf numFmtId="0" fontId="46" fillId="0" borderId="26" xfId="59" applyFont="1" applyFill="1" applyBorder="1">
      <alignment/>
      <protection/>
    </xf>
    <xf numFmtId="3" fontId="44" fillId="0" borderId="11" xfId="59" applyNumberFormat="1" applyFont="1" applyFill="1" applyBorder="1">
      <alignment/>
      <protection/>
    </xf>
    <xf numFmtId="0" fontId="46" fillId="0" borderId="19" xfId="59" applyFont="1" applyFill="1" applyBorder="1">
      <alignment/>
      <protection/>
    </xf>
    <xf numFmtId="3" fontId="44" fillId="0" borderId="15" xfId="59" applyNumberFormat="1" applyFont="1" applyFill="1" applyBorder="1" applyAlignment="1">
      <alignment horizontal="right"/>
      <protection/>
    </xf>
    <xf numFmtId="3" fontId="44" fillId="0" borderId="14" xfId="59" applyNumberFormat="1" applyFont="1" applyFill="1" applyBorder="1" applyAlignment="1">
      <alignment horizontal="right"/>
      <protection/>
    </xf>
    <xf numFmtId="0" fontId="0" fillId="6" borderId="13" xfId="73" applyFont="1" applyFill="1" applyBorder="1" applyAlignment="1">
      <alignment horizontal="left" vertical="center" wrapText="1"/>
      <protection/>
    </xf>
    <xf numFmtId="3" fontId="30" fillId="6" borderId="12" xfId="73" applyNumberFormat="1" applyFont="1" applyFill="1" applyBorder="1" applyAlignment="1">
      <alignment horizontal="right" vertical="center" wrapText="1"/>
      <protection/>
    </xf>
    <xf numFmtId="3" fontId="0" fillId="6" borderId="12" xfId="73" applyNumberFormat="1" applyFont="1" applyFill="1" applyBorder="1" applyAlignment="1">
      <alignment horizontal="right" vertical="center" wrapText="1"/>
      <protection/>
    </xf>
    <xf numFmtId="0" fontId="0" fillId="0" borderId="13" xfId="73" applyFont="1" applyBorder="1" applyAlignment="1">
      <alignment horizontal="left" vertical="center" wrapText="1"/>
      <protection/>
    </xf>
    <xf numFmtId="3" fontId="0" fillId="0" borderId="12" xfId="73" applyNumberFormat="1" applyFont="1" applyBorder="1" applyAlignment="1">
      <alignment horizontal="right" vertical="center" wrapText="1"/>
      <protection/>
    </xf>
    <xf numFmtId="0" fontId="0" fillId="0" borderId="13" xfId="73" applyFont="1" applyBorder="1">
      <alignment/>
      <protection/>
    </xf>
    <xf numFmtId="3" fontId="0" fillId="0" borderId="12" xfId="73" applyNumberFormat="1" applyBorder="1">
      <alignment/>
      <protection/>
    </xf>
    <xf numFmtId="0" fontId="0" fillId="0" borderId="96" xfId="73" applyFont="1" applyBorder="1" applyAlignment="1">
      <alignment wrapText="1"/>
      <protection/>
    </xf>
    <xf numFmtId="3" fontId="0" fillId="0" borderId="97" xfId="73" applyNumberFormat="1" applyBorder="1">
      <alignment/>
      <protection/>
    </xf>
    <xf numFmtId="3" fontId="0" fillId="0" borderId="98" xfId="73" applyNumberFormat="1" applyBorder="1">
      <alignment/>
      <protection/>
    </xf>
    <xf numFmtId="3" fontId="0" fillId="0" borderId="99" xfId="73" applyNumberFormat="1" applyBorder="1">
      <alignment/>
      <protection/>
    </xf>
    <xf numFmtId="0" fontId="30" fillId="6" borderId="73" xfId="73" applyFont="1" applyFill="1" applyBorder="1">
      <alignment/>
      <protection/>
    </xf>
    <xf numFmtId="3" fontId="30" fillId="6" borderId="74" xfId="73" applyNumberFormat="1" applyFont="1" applyFill="1" applyBorder="1">
      <alignment/>
      <protection/>
    </xf>
    <xf numFmtId="3" fontId="30" fillId="6" borderId="75" xfId="73" applyNumberFormat="1" applyFont="1" applyFill="1" applyBorder="1">
      <alignment/>
      <protection/>
    </xf>
    <xf numFmtId="0" fontId="17" fillId="0" borderId="30" xfId="59" applyFont="1" applyBorder="1" applyAlignment="1">
      <alignment horizontal="center"/>
      <protection/>
    </xf>
    <xf numFmtId="0" fontId="17" fillId="0" borderId="22" xfId="59" applyFont="1" applyBorder="1" applyAlignment="1">
      <alignment horizontal="center"/>
      <protection/>
    </xf>
    <xf numFmtId="0" fontId="17" fillId="0" borderId="14" xfId="59" applyFont="1" applyBorder="1" applyAlignment="1">
      <alignment horizontal="center"/>
      <protection/>
    </xf>
    <xf numFmtId="0" fontId="26" fillId="0" borderId="56" xfId="72" applyFont="1" applyBorder="1" applyAlignment="1">
      <alignment horizontal="center"/>
      <protection/>
    </xf>
    <xf numFmtId="0" fontId="0" fillId="0" borderId="0" xfId="72" applyAlignment="1">
      <alignment horizontal="center"/>
      <protection/>
    </xf>
    <xf numFmtId="0" fontId="26" fillId="0" borderId="29" xfId="72" applyFont="1" applyBorder="1">
      <alignment/>
      <protection/>
    </xf>
    <xf numFmtId="0" fontId="26" fillId="0" borderId="53" xfId="72" applyFont="1" applyBorder="1">
      <alignment/>
      <protection/>
    </xf>
    <xf numFmtId="0" fontId="26" fillId="0" borderId="54" xfId="72" applyFont="1" applyBorder="1">
      <alignment/>
      <protection/>
    </xf>
    <xf numFmtId="0" fontId="26" fillId="0" borderId="52" xfId="72" applyFont="1" applyBorder="1">
      <alignment/>
      <protection/>
    </xf>
    <xf numFmtId="3" fontId="28" fillId="0" borderId="15" xfId="72" applyNumberFormat="1" applyFont="1" applyBorder="1" applyAlignment="1">
      <alignment horizontal="right"/>
      <protection/>
    </xf>
    <xf numFmtId="0" fontId="26" fillId="6" borderId="29" xfId="72" applyFont="1" applyFill="1" applyBorder="1">
      <alignment/>
      <protection/>
    </xf>
    <xf numFmtId="0" fontId="26" fillId="0" borderId="100" xfId="72" applyFont="1" applyBorder="1" applyAlignment="1">
      <alignment horizontal="center" vertical="center"/>
      <protection/>
    </xf>
    <xf numFmtId="0" fontId="29" fillId="6" borderId="22" xfId="72" applyFont="1" applyFill="1" applyBorder="1" applyAlignment="1">
      <alignment horizontal="center" vertical="center" wrapText="1"/>
      <protection/>
    </xf>
    <xf numFmtId="0" fontId="29" fillId="6" borderId="14" xfId="72" applyFont="1" applyFill="1" applyBorder="1" applyAlignment="1">
      <alignment horizontal="center" vertical="center" wrapText="1"/>
      <protection/>
    </xf>
    <xf numFmtId="0" fontId="0" fillId="0" borderId="0" xfId="72" applyAlignment="1">
      <alignment horizontal="center" vertical="center"/>
      <protection/>
    </xf>
    <xf numFmtId="0" fontId="26" fillId="0" borderId="95" xfId="72" applyFont="1" applyBorder="1" applyAlignment="1">
      <alignment horizontal="center"/>
      <protection/>
    </xf>
    <xf numFmtId="0" fontId="27" fillId="0" borderId="18" xfId="72" applyFont="1" applyBorder="1">
      <alignment/>
      <protection/>
    </xf>
    <xf numFmtId="0" fontId="0" fillId="0" borderId="18" xfId="72" applyBorder="1">
      <alignment/>
      <protection/>
    </xf>
    <xf numFmtId="0" fontId="27" fillId="0" borderId="28" xfId="72" applyFont="1" applyBorder="1" applyAlignment="1">
      <alignment horizontal="center"/>
      <protection/>
    </xf>
    <xf numFmtId="0" fontId="0" fillId="0" borderId="14" xfId="72" applyFont="1" applyBorder="1" applyAlignment="1">
      <alignment horizontal="center"/>
      <protection/>
    </xf>
    <xf numFmtId="3" fontId="28" fillId="0" borderId="15" xfId="72" applyNumberFormat="1" applyFont="1" applyBorder="1">
      <alignment/>
      <protection/>
    </xf>
    <xf numFmtId="0" fontId="26" fillId="0" borderId="28" xfId="72" applyFont="1" applyBorder="1">
      <alignment/>
      <protection/>
    </xf>
    <xf numFmtId="3" fontId="32" fillId="0" borderId="22" xfId="72" applyNumberFormat="1" applyFont="1" applyBorder="1">
      <alignment/>
      <protection/>
    </xf>
    <xf numFmtId="0" fontId="29" fillId="6" borderId="30" xfId="72" applyFont="1" applyFill="1" applyBorder="1">
      <alignment/>
      <protection/>
    </xf>
    <xf numFmtId="0" fontId="27" fillId="0" borderId="0" xfId="63" applyFont="1" applyBorder="1" applyAlignment="1">
      <alignment horizontal="center" wrapText="1"/>
      <protection/>
    </xf>
    <xf numFmtId="0" fontId="38" fillId="0" borderId="0" xfId="63" applyFont="1" applyBorder="1" applyAlignment="1">
      <alignment horizontal="center" wrapText="1"/>
      <protection/>
    </xf>
    <xf numFmtId="188" fontId="2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28" fillId="6" borderId="28" xfId="72" applyFont="1" applyFill="1" applyBorder="1" applyAlignment="1">
      <alignment horizontal="center"/>
      <protection/>
    </xf>
    <xf numFmtId="0" fontId="29" fillId="0" borderId="26" xfId="72" applyFont="1" applyBorder="1">
      <alignment/>
      <protection/>
    </xf>
    <xf numFmtId="0" fontId="29" fillId="0" borderId="13" xfId="72" applyFont="1" applyBorder="1">
      <alignment/>
      <protection/>
    </xf>
    <xf numFmtId="0" fontId="29" fillId="0" borderId="19" xfId="72" applyFont="1" applyBorder="1">
      <alignment/>
      <protection/>
    </xf>
    <xf numFmtId="0" fontId="31" fillId="0" borderId="28" xfId="72" applyFont="1" applyBorder="1" applyAlignment="1">
      <alignment/>
      <protection/>
    </xf>
    <xf numFmtId="0" fontId="29" fillId="0" borderId="13" xfId="72" applyFont="1" applyBorder="1" applyAlignment="1">
      <alignment vertical="center"/>
      <protection/>
    </xf>
    <xf numFmtId="0" fontId="28" fillId="0" borderId="15" xfId="72" applyFont="1" applyBorder="1">
      <alignment/>
      <protection/>
    </xf>
    <xf numFmtId="0" fontId="31" fillId="0" borderId="28" xfId="70" applyFont="1" applyFill="1" applyBorder="1" applyAlignment="1" applyProtection="1">
      <alignment horizontal="left" wrapText="1"/>
      <protection/>
    </xf>
    <xf numFmtId="3" fontId="32" fillId="0" borderId="22" xfId="72" applyNumberFormat="1" applyFont="1" applyFill="1" applyBorder="1">
      <alignment/>
      <protection/>
    </xf>
    <xf numFmtId="3" fontId="29" fillId="6" borderId="28" xfId="72" applyNumberFormat="1" applyFont="1" applyFill="1" applyBorder="1">
      <alignment/>
      <protection/>
    </xf>
    <xf numFmtId="0" fontId="27" fillId="0" borderId="29" xfId="72" applyFont="1" applyBorder="1" applyAlignment="1">
      <alignment horizontal="center"/>
      <protection/>
    </xf>
    <xf numFmtId="3" fontId="27" fillId="0" borderId="18" xfId="72" applyNumberFormat="1" applyFont="1" applyBorder="1">
      <alignment/>
      <protection/>
    </xf>
    <xf numFmtId="188" fontId="29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26" fillId="0" borderId="22" xfId="72" applyFont="1" applyFill="1" applyBorder="1" applyAlignment="1">
      <alignment horizontal="center"/>
      <protection/>
    </xf>
    <xf numFmtId="0" fontId="26" fillId="0" borderId="14" xfId="72" applyFont="1" applyFill="1" applyBorder="1" applyAlignment="1">
      <alignment horizontal="center"/>
      <protection/>
    </xf>
    <xf numFmtId="0" fontId="0" fillId="6" borderId="28" xfId="0" applyFill="1" applyBorder="1" applyAlignment="1">
      <alignment/>
    </xf>
    <xf numFmtId="0" fontId="30" fillId="6" borderId="22" xfId="72" applyFont="1" applyFill="1" applyBorder="1" applyAlignment="1">
      <alignment horizontal="center"/>
      <protection/>
    </xf>
    <xf numFmtId="0" fontId="0" fillId="6" borderId="22" xfId="0" applyFill="1" applyBorder="1" applyAlignment="1">
      <alignment/>
    </xf>
    <xf numFmtId="0" fontId="29" fillId="6" borderId="22" xfId="72" applyFont="1" applyFill="1" applyBorder="1" applyAlignment="1">
      <alignment horizontal="center"/>
      <protection/>
    </xf>
    <xf numFmtId="188" fontId="27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19" xfId="0" applyBorder="1" applyAlignment="1">
      <alignment/>
    </xf>
    <xf numFmtId="188" fontId="27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88" fontId="29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88" fontId="29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88" fontId="28" fillId="6" borderId="22" xfId="0" applyNumberFormat="1" applyFont="1" applyFill="1" applyBorder="1" applyAlignment="1">
      <alignment horizontal="left" vertical="center" wrapText="1" indent="1"/>
    </xf>
    <xf numFmtId="188" fontId="29" fillId="0" borderId="22" xfId="0" applyNumberFormat="1" applyFont="1" applyFill="1" applyBorder="1" applyAlignment="1">
      <alignment horizontal="left" vertical="center" wrapText="1" indent="1"/>
    </xf>
    <xf numFmtId="0" fontId="0" fillId="0" borderId="51" xfId="0" applyBorder="1" applyAlignment="1">
      <alignment/>
    </xf>
    <xf numFmtId="0" fontId="0" fillId="0" borderId="53" xfId="0" applyBorder="1" applyAlignment="1">
      <alignment/>
    </xf>
    <xf numFmtId="0" fontId="27" fillId="0" borderId="26" xfId="0" applyFont="1" applyBorder="1" applyAlignment="1">
      <alignment/>
    </xf>
    <xf numFmtId="0" fontId="27" fillId="0" borderId="13" xfId="0" applyFont="1" applyBorder="1" applyAlignment="1">
      <alignment/>
    </xf>
    <xf numFmtId="0" fontId="27" fillId="0" borderId="19" xfId="0" applyFont="1" applyBorder="1" applyAlignment="1">
      <alignment/>
    </xf>
    <xf numFmtId="0" fontId="27" fillId="0" borderId="28" xfId="0" applyFont="1" applyBorder="1" applyAlignment="1">
      <alignment/>
    </xf>
    <xf numFmtId="0" fontId="27" fillId="0" borderId="101" xfId="0" applyFont="1" applyFill="1" applyBorder="1" applyAlignment="1">
      <alignment/>
    </xf>
    <xf numFmtId="3" fontId="27" fillId="0" borderId="20" xfId="72" applyNumberFormat="1" applyFont="1" applyBorder="1">
      <alignment/>
      <protection/>
    </xf>
    <xf numFmtId="0" fontId="0" fillId="0" borderId="22" xfId="72" applyFont="1" applyBorder="1" applyAlignment="1">
      <alignment horizontal="center"/>
      <protection/>
    </xf>
    <xf numFmtId="0" fontId="0" fillId="0" borderId="0" xfId="72" applyBorder="1" applyAlignment="1">
      <alignment horizontal="center"/>
      <protection/>
    </xf>
    <xf numFmtId="0" fontId="28" fillId="6" borderId="28" xfId="72" applyFont="1" applyFill="1" applyBorder="1" applyAlignment="1">
      <alignment horizontal="center" vertical="center"/>
      <protection/>
    </xf>
    <xf numFmtId="0" fontId="30" fillId="6" borderId="22" xfId="72" applyFont="1" applyFill="1" applyBorder="1" applyAlignment="1">
      <alignment horizontal="center" vertical="center"/>
      <protection/>
    </xf>
    <xf numFmtId="3" fontId="27" fillId="0" borderId="26" xfId="72" applyNumberFormat="1" applyFont="1" applyBorder="1">
      <alignment/>
      <protection/>
    </xf>
    <xf numFmtId="3" fontId="27" fillId="0" borderId="13" xfId="72" applyNumberFormat="1" applyFont="1" applyBorder="1">
      <alignment/>
      <protection/>
    </xf>
    <xf numFmtId="3" fontId="27" fillId="0" borderId="19" xfId="72" applyNumberFormat="1" applyFont="1" applyBorder="1">
      <alignment/>
      <protection/>
    </xf>
    <xf numFmtId="188" fontId="29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7" fillId="0" borderId="26" xfId="72" applyFont="1" applyBorder="1">
      <alignment/>
      <protection/>
    </xf>
    <xf numFmtId="3" fontId="29" fillId="0" borderId="13" xfId="72" applyNumberFormat="1" applyFont="1" applyBorder="1">
      <alignment/>
      <protection/>
    </xf>
    <xf numFmtId="3" fontId="27" fillId="0" borderId="28" xfId="72" applyNumberFormat="1" applyFont="1" applyBorder="1" applyAlignment="1">
      <alignment vertical="center"/>
      <protection/>
    </xf>
    <xf numFmtId="3" fontId="29" fillId="6" borderId="28" xfId="72" applyNumberFormat="1" applyFont="1" applyFill="1" applyBorder="1" applyAlignment="1">
      <alignment vertical="center"/>
      <protection/>
    </xf>
    <xf numFmtId="188" fontId="29" fillId="6" borderId="22" xfId="0" applyNumberFormat="1" applyFont="1" applyFill="1" applyBorder="1" applyAlignment="1">
      <alignment horizontal="left" vertical="center" wrapText="1" indent="1"/>
    </xf>
    <xf numFmtId="3" fontId="28" fillId="0" borderId="28" xfId="72" applyNumberFormat="1" applyFont="1" applyBorder="1" applyAlignment="1">
      <alignment vertical="center"/>
      <protection/>
    </xf>
    <xf numFmtId="0" fontId="30" fillId="6" borderId="22" xfId="72" applyFont="1" applyFill="1" applyBorder="1" applyAlignment="1">
      <alignment horizontal="center" vertical="center"/>
      <protection/>
    </xf>
    <xf numFmtId="0" fontId="27" fillId="0" borderId="19" xfId="72" applyFont="1" applyBorder="1">
      <alignment/>
      <protection/>
    </xf>
    <xf numFmtId="0" fontId="27" fillId="0" borderId="28" xfId="72" applyFont="1" applyBorder="1">
      <alignment/>
      <protection/>
    </xf>
    <xf numFmtId="0" fontId="27" fillId="6" borderId="28" xfId="72" applyFont="1" applyFill="1" applyBorder="1">
      <alignment/>
      <protection/>
    </xf>
    <xf numFmtId="3" fontId="27" fillId="0" borderId="22" xfId="72" applyNumberFormat="1" applyFont="1" applyBorder="1" applyAlignment="1">
      <alignment vertical="center"/>
      <protection/>
    </xf>
    <xf numFmtId="0" fontId="28" fillId="6" borderId="62" xfId="75" applyFont="1" applyFill="1" applyBorder="1" applyAlignment="1">
      <alignment horizontal="center" vertical="center"/>
      <protection/>
    </xf>
    <xf numFmtId="0" fontId="28" fillId="6" borderId="41" xfId="75" applyFont="1" applyFill="1" applyBorder="1" applyAlignment="1">
      <alignment horizontal="center" vertical="center"/>
      <protection/>
    </xf>
    <xf numFmtId="0" fontId="28" fillId="6" borderId="41" xfId="75" applyFont="1" applyFill="1" applyBorder="1" applyAlignment="1">
      <alignment horizontal="center" vertical="center" wrapText="1"/>
      <protection/>
    </xf>
    <xf numFmtId="0" fontId="28" fillId="6" borderId="42" xfId="75" applyFont="1" applyFill="1" applyBorder="1" applyAlignment="1">
      <alignment horizontal="center" vertical="center" wrapText="1"/>
      <protection/>
    </xf>
    <xf numFmtId="0" fontId="28" fillId="6" borderId="51" xfId="75" applyFont="1" applyFill="1" applyBorder="1" applyAlignment="1">
      <alignment horizontal="center" vertical="center"/>
      <protection/>
    </xf>
    <xf numFmtId="0" fontId="28" fillId="6" borderId="42" xfId="75" applyFont="1" applyFill="1" applyBorder="1" applyAlignment="1">
      <alignment horizontal="center" vertical="center"/>
      <protection/>
    </xf>
    <xf numFmtId="0" fontId="0" fillId="0" borderId="10" xfId="75" applyFont="1" applyBorder="1" applyAlignment="1">
      <alignment wrapText="1"/>
      <protection/>
    </xf>
    <xf numFmtId="0" fontId="0" fillId="0" borderId="0" xfId="75" applyFont="1" applyAlignment="1">
      <alignment wrapText="1"/>
      <protection/>
    </xf>
    <xf numFmtId="0" fontId="28" fillId="6" borderId="102" xfId="75" applyFont="1" applyFill="1" applyBorder="1" applyAlignment="1">
      <alignment horizontal="center" vertical="center" wrapText="1"/>
      <protection/>
    </xf>
    <xf numFmtId="0" fontId="28" fillId="6" borderId="103" xfId="75" applyFont="1" applyFill="1" applyBorder="1" applyAlignment="1">
      <alignment horizontal="center" vertical="center" wrapText="1"/>
      <protection/>
    </xf>
    <xf numFmtId="0" fontId="28" fillId="6" borderId="104" xfId="75" applyFont="1" applyFill="1" applyBorder="1" applyAlignment="1">
      <alignment horizontal="center" vertical="center" wrapText="1"/>
      <protection/>
    </xf>
    <xf numFmtId="0" fontId="28" fillId="6" borderId="105" xfId="75" applyFont="1" applyFill="1" applyBorder="1" applyAlignment="1">
      <alignment horizontal="center" vertical="center" wrapText="1"/>
      <protection/>
    </xf>
    <xf numFmtId="0" fontId="51" fillId="0" borderId="31" xfId="59" applyFont="1" applyBorder="1">
      <alignment/>
      <protection/>
    </xf>
    <xf numFmtId="3" fontId="51" fillId="0" borderId="24" xfId="59" applyNumberFormat="1" applyFont="1" applyBorder="1">
      <alignment/>
      <protection/>
    </xf>
    <xf numFmtId="3" fontId="51" fillId="0" borderId="17" xfId="59" applyNumberFormat="1" applyFont="1" applyBorder="1">
      <alignment/>
      <protection/>
    </xf>
    <xf numFmtId="3" fontId="50" fillId="6" borderId="22" xfId="59" applyNumberFormat="1" applyFont="1" applyFill="1" applyBorder="1">
      <alignment/>
      <protection/>
    </xf>
    <xf numFmtId="0" fontId="17" fillId="0" borderId="18" xfId="59" applyBorder="1">
      <alignment/>
      <protection/>
    </xf>
    <xf numFmtId="0" fontId="17" fillId="0" borderId="10" xfId="59" applyFont="1" applyBorder="1">
      <alignment/>
      <protection/>
    </xf>
    <xf numFmtId="0" fontId="17" fillId="0" borderId="100" xfId="59" applyFont="1" applyBorder="1">
      <alignment/>
      <protection/>
    </xf>
    <xf numFmtId="0" fontId="17" fillId="0" borderId="65" xfId="59" applyFont="1" applyBorder="1">
      <alignment/>
      <protection/>
    </xf>
    <xf numFmtId="0" fontId="17" fillId="0" borderId="67" xfId="59" applyFont="1" applyBorder="1">
      <alignment/>
      <protection/>
    </xf>
    <xf numFmtId="0" fontId="48" fillId="6" borderId="26" xfId="59" applyFont="1" applyFill="1" applyBorder="1">
      <alignment/>
      <protection/>
    </xf>
    <xf numFmtId="3" fontId="51" fillId="6" borderId="25" xfId="59" applyNumberFormat="1" applyFont="1" applyFill="1" applyBorder="1">
      <alignment/>
      <protection/>
    </xf>
    <xf numFmtId="3" fontId="51" fillId="6" borderId="11" xfId="59" applyNumberFormat="1" applyFont="1" applyFill="1" applyBorder="1">
      <alignment/>
      <protection/>
    </xf>
    <xf numFmtId="0" fontId="51" fillId="0" borderId="13" xfId="59" applyFont="1" applyBorder="1">
      <alignment/>
      <protection/>
    </xf>
    <xf numFmtId="0" fontId="51" fillId="0" borderId="19" xfId="59" applyFont="1" applyBorder="1">
      <alignment/>
      <protection/>
    </xf>
    <xf numFmtId="3" fontId="51" fillId="0" borderId="20" xfId="59" applyNumberFormat="1" applyFont="1" applyBorder="1">
      <alignment/>
      <protection/>
    </xf>
    <xf numFmtId="3" fontId="51" fillId="0" borderId="15" xfId="59" applyNumberFormat="1" applyFont="1" applyBorder="1">
      <alignment/>
      <protection/>
    </xf>
    <xf numFmtId="0" fontId="51" fillId="6" borderId="26" xfId="59" applyFont="1" applyFill="1" applyBorder="1">
      <alignment/>
      <protection/>
    </xf>
    <xf numFmtId="0" fontId="17" fillId="0" borderId="20" xfId="59" applyBorder="1">
      <alignment/>
      <protection/>
    </xf>
    <xf numFmtId="0" fontId="51" fillId="0" borderId="28" xfId="59" applyFont="1" applyBorder="1">
      <alignment/>
      <protection/>
    </xf>
    <xf numFmtId="3" fontId="51" fillId="0" borderId="22" xfId="59" applyNumberFormat="1" applyFont="1" applyBorder="1">
      <alignment/>
      <protection/>
    </xf>
    <xf numFmtId="3" fontId="51" fillId="0" borderId="14" xfId="59" applyNumberFormat="1" applyFont="1" applyBorder="1">
      <alignment/>
      <protection/>
    </xf>
    <xf numFmtId="0" fontId="51" fillId="6" borderId="28" xfId="59" applyFont="1" applyFill="1" applyBorder="1">
      <alignment/>
      <protection/>
    </xf>
    <xf numFmtId="3" fontId="51" fillId="6" borderId="22" xfId="59" applyNumberFormat="1" applyFont="1" applyFill="1" applyBorder="1">
      <alignment/>
      <protection/>
    </xf>
    <xf numFmtId="3" fontId="51" fillId="6" borderId="14" xfId="59" applyNumberFormat="1" applyFont="1" applyFill="1" applyBorder="1">
      <alignment/>
      <protection/>
    </xf>
    <xf numFmtId="0" fontId="50" fillId="0" borderId="28" xfId="59" applyFont="1" applyBorder="1">
      <alignment/>
      <protection/>
    </xf>
    <xf numFmtId="0" fontId="17" fillId="0" borderId="52" xfId="59" applyFont="1" applyBorder="1">
      <alignment/>
      <protection/>
    </xf>
    <xf numFmtId="0" fontId="17" fillId="0" borderId="0" xfId="59" applyFont="1">
      <alignment/>
      <protection/>
    </xf>
    <xf numFmtId="0" fontId="17" fillId="0" borderId="80" xfId="59" applyFont="1" applyBorder="1">
      <alignment/>
      <protection/>
    </xf>
    <xf numFmtId="0" fontId="17" fillId="0" borderId="58" xfId="59" applyFont="1" applyBorder="1" applyAlignment="1">
      <alignment horizontal="center" vertical="center" wrapText="1"/>
      <protection/>
    </xf>
    <xf numFmtId="0" fontId="17" fillId="0" borderId="37" xfId="59" applyFont="1" applyBorder="1" applyAlignment="1">
      <alignment horizontal="center" vertical="center" wrapText="1"/>
      <protection/>
    </xf>
    <xf numFmtId="0" fontId="17" fillId="0" borderId="81" xfId="59" applyFont="1" applyBorder="1">
      <alignment/>
      <protection/>
    </xf>
    <xf numFmtId="0" fontId="17" fillId="0" borderId="52" xfId="59" applyFont="1" applyBorder="1" applyAlignment="1">
      <alignment horizontal="center" vertical="center"/>
      <protection/>
    </xf>
    <xf numFmtId="0" fontId="17" fillId="0" borderId="0" xfId="59" applyFont="1" applyAlignment="1">
      <alignment horizontal="center" vertical="center"/>
      <protection/>
    </xf>
    <xf numFmtId="0" fontId="17" fillId="0" borderId="0" xfId="60" applyFont="1">
      <alignment/>
      <protection/>
    </xf>
    <xf numFmtId="0" fontId="19" fillId="0" borderId="0" xfId="68" applyFill="1" applyBorder="1">
      <alignment/>
      <protection/>
    </xf>
    <xf numFmtId="3" fontId="19" fillId="0" borderId="0" xfId="68" applyNumberFormat="1" applyFill="1">
      <alignment/>
      <protection/>
    </xf>
    <xf numFmtId="0" fontId="33" fillId="0" borderId="0" xfId="68" applyFont="1" applyFill="1" applyBorder="1">
      <alignment/>
      <protection/>
    </xf>
    <xf numFmtId="3" fontId="33" fillId="0" borderId="0" xfId="68" applyNumberFormat="1" applyFont="1" applyFill="1" applyBorder="1">
      <alignment/>
      <protection/>
    </xf>
    <xf numFmtId="0" fontId="47" fillId="0" borderId="22" xfId="60" applyFont="1" applyBorder="1" applyAlignment="1">
      <alignment horizontal="center"/>
      <protection/>
    </xf>
    <xf numFmtId="0" fontId="47" fillId="0" borderId="14" xfId="60" applyFont="1" applyBorder="1" applyAlignment="1">
      <alignment horizontal="center"/>
      <protection/>
    </xf>
    <xf numFmtId="0" fontId="37" fillId="20" borderId="28" xfId="68" applyFont="1" applyFill="1" applyBorder="1">
      <alignment/>
      <protection/>
    </xf>
    <xf numFmtId="3" fontId="19" fillId="20" borderId="22" xfId="68" applyNumberFormat="1" applyFont="1" applyFill="1" applyBorder="1">
      <alignment/>
      <protection/>
    </xf>
    <xf numFmtId="3" fontId="33" fillId="20" borderId="14" xfId="68" applyNumberFormat="1" applyFont="1" applyFill="1" applyBorder="1">
      <alignment/>
      <protection/>
    </xf>
    <xf numFmtId="0" fontId="33" fillId="18" borderId="26" xfId="68" applyFont="1" applyFill="1" applyBorder="1" applyAlignment="1">
      <alignment horizontal="left" wrapText="1"/>
      <protection/>
    </xf>
    <xf numFmtId="3" fontId="33" fillId="18" borderId="25" xfId="68" applyNumberFormat="1" applyFont="1" applyFill="1" applyBorder="1" applyAlignment="1">
      <alignment horizontal="right"/>
      <protection/>
    </xf>
    <xf numFmtId="3" fontId="33" fillId="18" borderId="11" xfId="68" applyNumberFormat="1" applyFont="1" applyFill="1" applyBorder="1" applyAlignment="1">
      <alignment horizontal="right"/>
      <protection/>
    </xf>
    <xf numFmtId="0" fontId="19" fillId="0" borderId="13" xfId="68" applyFont="1" applyFill="1" applyBorder="1" applyAlignment="1">
      <alignment horizontal="left"/>
      <protection/>
    </xf>
    <xf numFmtId="0" fontId="33" fillId="0" borderId="19" xfId="68" applyFont="1" applyFill="1" applyBorder="1" applyAlignment="1">
      <alignment horizontal="left" wrapText="1"/>
      <protection/>
    </xf>
    <xf numFmtId="3" fontId="19" fillId="0" borderId="20" xfId="68" applyNumberFormat="1" applyFont="1" applyFill="1" applyBorder="1" applyAlignment="1">
      <alignment horizontal="right"/>
      <protection/>
    </xf>
    <xf numFmtId="3" fontId="19" fillId="0" borderId="15" xfId="68" applyNumberFormat="1" applyFont="1" applyFill="1" applyBorder="1" applyAlignment="1">
      <alignment horizontal="right"/>
      <protection/>
    </xf>
    <xf numFmtId="0" fontId="19" fillId="18" borderId="28" xfId="68" applyFont="1" applyFill="1" applyBorder="1" applyAlignment="1">
      <alignment horizontal="left" wrapText="1"/>
      <protection/>
    </xf>
    <xf numFmtId="0" fontId="19" fillId="18" borderId="28" xfId="68" applyFont="1" applyFill="1" applyBorder="1">
      <alignment/>
      <protection/>
    </xf>
    <xf numFmtId="0" fontId="19" fillId="0" borderId="26" xfId="68" applyFont="1" applyFill="1" applyBorder="1">
      <alignment/>
      <protection/>
    </xf>
    <xf numFmtId="3" fontId="19" fillId="0" borderId="25" xfId="68" applyNumberFormat="1" applyFont="1" applyFill="1" applyBorder="1" applyAlignment="1">
      <alignment horizontal="right"/>
      <protection/>
    </xf>
    <xf numFmtId="3" fontId="19" fillId="0" borderId="11" xfId="68" applyNumberFormat="1" applyFont="1" applyFill="1" applyBorder="1" applyAlignment="1">
      <alignment horizontal="right"/>
      <protection/>
    </xf>
    <xf numFmtId="0" fontId="19" fillId="0" borderId="19" xfId="68" applyFont="1" applyFill="1" applyBorder="1" applyAlignment="1">
      <alignment horizontal="center"/>
      <protection/>
    </xf>
    <xf numFmtId="0" fontId="19" fillId="0" borderId="26" xfId="68" applyFont="1" applyFill="1" applyBorder="1" applyAlignment="1">
      <alignment horizontal="center"/>
      <protection/>
    </xf>
    <xf numFmtId="3" fontId="19" fillId="0" borderId="25" xfId="68" applyNumberFormat="1" applyFill="1" applyBorder="1" applyAlignment="1">
      <alignment horizontal="right"/>
      <protection/>
    </xf>
    <xf numFmtId="3" fontId="19" fillId="0" borderId="11" xfId="68" applyNumberFormat="1" applyFill="1" applyBorder="1" applyAlignment="1">
      <alignment horizontal="right"/>
      <protection/>
    </xf>
    <xf numFmtId="0" fontId="19" fillId="0" borderId="19" xfId="68" applyFont="1" applyFill="1" applyBorder="1">
      <alignment/>
      <protection/>
    </xf>
    <xf numFmtId="3" fontId="33" fillId="0" borderId="11" xfId="68" applyNumberFormat="1" applyFont="1" applyFill="1" applyBorder="1" applyAlignment="1">
      <alignment horizontal="right"/>
      <protection/>
    </xf>
    <xf numFmtId="0" fontId="19" fillId="0" borderId="13" xfId="68" applyFont="1" applyFill="1" applyBorder="1" applyAlignment="1">
      <alignment wrapText="1"/>
      <protection/>
    </xf>
    <xf numFmtId="3" fontId="19" fillId="0" borderId="20" xfId="68" applyNumberFormat="1" applyFill="1" applyBorder="1" applyAlignment="1">
      <alignment horizontal="right"/>
      <protection/>
    </xf>
    <xf numFmtId="3" fontId="19" fillId="0" borderId="15" xfId="68" applyNumberFormat="1" applyFill="1" applyBorder="1" applyAlignment="1">
      <alignment horizontal="right"/>
      <protection/>
    </xf>
    <xf numFmtId="0" fontId="19" fillId="18" borderId="28" xfId="68" applyFont="1" applyFill="1" applyBorder="1" applyAlignment="1">
      <alignment wrapText="1"/>
      <protection/>
    </xf>
    <xf numFmtId="3" fontId="19" fillId="0" borderId="25" xfId="68" applyNumberFormat="1" applyFill="1" applyBorder="1">
      <alignment/>
      <protection/>
    </xf>
    <xf numFmtId="3" fontId="19" fillId="0" borderId="11" xfId="68" applyNumberFormat="1" applyFill="1" applyBorder="1">
      <alignment/>
      <protection/>
    </xf>
    <xf numFmtId="0" fontId="69" fillId="18" borderId="28" xfId="68" applyFont="1" applyFill="1" applyBorder="1">
      <alignment/>
      <protection/>
    </xf>
    <xf numFmtId="0" fontId="33" fillId="18" borderId="62" xfId="68" applyFont="1" applyFill="1" applyBorder="1" applyAlignment="1">
      <alignment wrapText="1"/>
      <protection/>
    </xf>
    <xf numFmtId="3" fontId="33" fillId="18" borderId="41" xfId="68" applyNumberFormat="1" applyFont="1" applyFill="1" applyBorder="1">
      <alignment/>
      <protection/>
    </xf>
    <xf numFmtId="3" fontId="33" fillId="18" borderId="42" xfId="68" applyNumberFormat="1" applyFont="1" applyFill="1" applyBorder="1">
      <alignment/>
      <protection/>
    </xf>
    <xf numFmtId="0" fontId="17" fillId="0" borderId="28" xfId="60" applyFont="1" applyBorder="1">
      <alignment/>
      <protection/>
    </xf>
    <xf numFmtId="0" fontId="19" fillId="0" borderId="0" xfId="68" applyFont="1" applyFill="1" applyBorder="1">
      <alignment/>
      <protection/>
    </xf>
    <xf numFmtId="3" fontId="19" fillId="0" borderId="0" xfId="68" applyNumberFormat="1" applyFill="1" applyBorder="1" applyAlignment="1">
      <alignment horizontal="right"/>
      <protection/>
    </xf>
    <xf numFmtId="3" fontId="19" fillId="0" borderId="0" xfId="68" applyNumberFormat="1" applyFill="1" applyBorder="1">
      <alignment/>
      <protection/>
    </xf>
    <xf numFmtId="0" fontId="33" fillId="18" borderId="56" xfId="68" applyFont="1" applyFill="1" applyBorder="1">
      <alignment/>
      <protection/>
    </xf>
    <xf numFmtId="3" fontId="33" fillId="18" borderId="61" xfId="68" applyNumberFormat="1" applyFont="1" applyFill="1" applyBorder="1" applyAlignment="1">
      <alignment horizontal="right"/>
      <protection/>
    </xf>
    <xf numFmtId="3" fontId="33" fillId="18" borderId="106" xfId="68" applyNumberFormat="1" applyFont="1" applyFill="1" applyBorder="1" applyAlignment="1">
      <alignment horizontal="right"/>
      <protection/>
    </xf>
    <xf numFmtId="0" fontId="19" fillId="0" borderId="57" xfId="68" applyFont="1" applyFill="1" applyBorder="1">
      <alignment/>
      <protection/>
    </xf>
    <xf numFmtId="3" fontId="19" fillId="0" borderId="107" xfId="68" applyNumberFormat="1" applyFill="1" applyBorder="1" applyAlignment="1">
      <alignment horizontal="right"/>
      <protection/>
    </xf>
    <xf numFmtId="3" fontId="19" fillId="0" borderId="107" xfId="68" applyNumberFormat="1" applyFill="1" applyBorder="1">
      <alignment/>
      <protection/>
    </xf>
    <xf numFmtId="0" fontId="19" fillId="0" borderId="108" xfId="68" applyFont="1" applyFill="1" applyBorder="1">
      <alignment/>
      <protection/>
    </xf>
    <xf numFmtId="3" fontId="19" fillId="0" borderId="59" xfId="68" applyNumberFormat="1" applyFill="1" applyBorder="1">
      <alignment/>
      <protection/>
    </xf>
    <xf numFmtId="3" fontId="19" fillId="0" borderId="109" xfId="68" applyNumberFormat="1" applyFill="1" applyBorder="1">
      <alignment/>
      <protection/>
    </xf>
    <xf numFmtId="0" fontId="17" fillId="0" borderId="0" xfId="60" applyFont="1" applyBorder="1">
      <alignment/>
      <protection/>
    </xf>
    <xf numFmtId="0" fontId="67" fillId="0" borderId="66" xfId="68" applyFont="1" applyFill="1" applyBorder="1">
      <alignment/>
      <protection/>
    </xf>
    <xf numFmtId="3" fontId="33" fillId="0" borderId="37" xfId="68" applyNumberFormat="1" applyFont="1" applyFill="1" applyBorder="1">
      <alignment/>
      <protection/>
    </xf>
    <xf numFmtId="0" fontId="28" fillId="6" borderId="51" xfId="75" applyFont="1" applyFill="1" applyBorder="1" applyAlignment="1">
      <alignment horizontal="center" vertical="center"/>
      <protection/>
    </xf>
    <xf numFmtId="0" fontId="0" fillId="19" borderId="41" xfId="64" applyFont="1" applyFill="1" applyBorder="1" applyAlignment="1">
      <alignment horizontal="center" vertical="center" wrapText="1"/>
      <protection/>
    </xf>
    <xf numFmtId="0" fontId="26" fillId="19" borderId="41" xfId="64" applyFont="1" applyFill="1" applyBorder="1" applyAlignment="1">
      <alignment horizontal="center" vertical="center" wrapText="1"/>
      <protection/>
    </xf>
    <xf numFmtId="14" fontId="26" fillId="19" borderId="41" xfId="64" applyNumberFormat="1" applyFont="1" applyFill="1" applyBorder="1" applyAlignment="1">
      <alignment horizontal="center" vertical="center" wrapText="1"/>
      <protection/>
    </xf>
    <xf numFmtId="0" fontId="0" fillId="0" borderId="11" xfId="64" applyBorder="1">
      <alignment/>
      <protection/>
    </xf>
    <xf numFmtId="0" fontId="0" fillId="0" borderId="12" xfId="64" applyBorder="1">
      <alignment/>
      <protection/>
    </xf>
    <xf numFmtId="0" fontId="43" fillId="0" borderId="12" xfId="64" applyFont="1" applyFill="1" applyBorder="1">
      <alignment/>
      <protection/>
    </xf>
    <xf numFmtId="0" fontId="0" fillId="0" borderId="15" xfId="64" applyBorder="1">
      <alignment/>
      <protection/>
    </xf>
    <xf numFmtId="0" fontId="0" fillId="0" borderId="30" xfId="64" applyFont="1" applyBorder="1" applyAlignment="1">
      <alignment horizontal="center"/>
      <protection/>
    </xf>
    <xf numFmtId="0" fontId="27" fillId="19" borderId="40" xfId="64" applyFont="1" applyFill="1" applyBorder="1" applyAlignment="1">
      <alignment horizontal="center" vertical="center" wrapText="1"/>
      <protection/>
    </xf>
    <xf numFmtId="0" fontId="26" fillId="0" borderId="32" xfId="64" applyFont="1" applyBorder="1" applyAlignment="1">
      <alignment horizontal="center"/>
      <protection/>
    </xf>
    <xf numFmtId="0" fontId="26" fillId="0" borderId="21" xfId="64" applyFont="1" applyBorder="1" applyAlignment="1">
      <alignment horizontal="center"/>
      <protection/>
    </xf>
    <xf numFmtId="49" fontId="26" fillId="0" borderId="21" xfId="64" applyNumberFormat="1" applyFont="1" applyBorder="1" applyAlignment="1">
      <alignment horizontal="center"/>
      <protection/>
    </xf>
    <xf numFmtId="0" fontId="26" fillId="0" borderId="33" xfId="64" applyFont="1" applyBorder="1" applyAlignment="1">
      <alignment horizontal="center"/>
      <protection/>
    </xf>
    <xf numFmtId="3" fontId="41" fillId="0" borderId="14" xfId="64" applyNumberFormat="1" applyFont="1" applyBorder="1">
      <alignment/>
      <protection/>
    </xf>
    <xf numFmtId="0" fontId="24" fillId="0" borderId="0" xfId="72" applyFont="1" applyAlignment="1">
      <alignment horizontal="center"/>
      <protection/>
    </xf>
    <xf numFmtId="0" fontId="24" fillId="0" borderId="0" xfId="72" applyFont="1" applyBorder="1" applyAlignment="1">
      <alignment horizontal="center"/>
      <protection/>
    </xf>
    <xf numFmtId="0" fontId="59" fillId="0" borderId="0" xfId="72" applyFont="1" applyBorder="1" applyAlignment="1">
      <alignment horizontal="right"/>
      <protection/>
    </xf>
    <xf numFmtId="0" fontId="25" fillId="0" borderId="0" xfId="63" applyFont="1" applyBorder="1" applyAlignment="1">
      <alignment horizontal="right" wrapText="1"/>
      <protection/>
    </xf>
    <xf numFmtId="0" fontId="0" fillId="0" borderId="0" xfId="75" applyFont="1" applyBorder="1" applyAlignment="1">
      <alignment horizontal="center"/>
      <protection/>
    </xf>
    <xf numFmtId="0" fontId="17" fillId="0" borderId="0" xfId="58" applyFont="1" applyBorder="1" applyAlignment="1">
      <alignment horizontal="center"/>
      <protection/>
    </xf>
    <xf numFmtId="0" fontId="38" fillId="0" borderId="0" xfId="63" applyFont="1" applyAlignment="1">
      <alignment horizontal="center" wrapText="1"/>
      <protection/>
    </xf>
    <xf numFmtId="0" fontId="28" fillId="6" borderId="110" xfId="75" applyFont="1" applyFill="1" applyBorder="1" applyAlignment="1">
      <alignment horizontal="center" vertical="center"/>
      <protection/>
    </xf>
    <xf numFmtId="0" fontId="39" fillId="0" borderId="0" xfId="64" applyFont="1" applyBorder="1" applyAlignment="1">
      <alignment horizontal="center" wrapText="1"/>
      <protection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43" fillId="0" borderId="59" xfId="0" applyFont="1" applyBorder="1" applyAlignment="1">
      <alignment horizontal="right"/>
    </xf>
    <xf numFmtId="0" fontId="28" fillId="0" borderId="25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 wrapText="1"/>
    </xf>
    <xf numFmtId="0" fontId="28" fillId="0" borderId="39" xfId="0" applyFont="1" applyBorder="1" applyAlignment="1">
      <alignment horizontal="center" vertical="center" wrapText="1"/>
    </xf>
    <xf numFmtId="0" fontId="40" fillId="0" borderId="59" xfId="65" applyFont="1" applyBorder="1" applyAlignment="1">
      <alignment horizontal="center"/>
      <protection/>
    </xf>
    <xf numFmtId="0" fontId="28" fillId="0" borderId="0" xfId="66" applyFont="1" applyAlignment="1">
      <alignment horizontal="center" vertical="center" wrapText="1"/>
      <protection/>
    </xf>
    <xf numFmtId="0" fontId="51" fillId="0" borderId="0" xfId="70" applyFont="1" applyFill="1" applyBorder="1" applyAlignment="1">
      <alignment horizontal="left" vertical="center" wrapText="1"/>
      <protection/>
    </xf>
    <xf numFmtId="188" fontId="50" fillId="0" borderId="0" xfId="70" applyNumberFormat="1" applyFont="1" applyFill="1" applyBorder="1" applyAlignment="1" applyProtection="1">
      <alignment horizontal="center" vertical="center" wrapText="1"/>
      <protection/>
    </xf>
    <xf numFmtId="0" fontId="51" fillId="0" borderId="61" xfId="70" applyFont="1" applyFill="1" applyBorder="1" applyAlignment="1">
      <alignment horizontal="justify" vertical="center" wrapText="1"/>
      <protection/>
    </xf>
    <xf numFmtId="0" fontId="17" fillId="0" borderId="39" xfId="59" applyFont="1" applyBorder="1" applyAlignment="1">
      <alignment horizontal="center" wrapText="1"/>
      <protection/>
    </xf>
    <xf numFmtId="0" fontId="46" fillId="0" borderId="0" xfId="59" applyFont="1" applyBorder="1" applyAlignment="1">
      <alignment horizontal="center"/>
      <protection/>
    </xf>
    <xf numFmtId="0" fontId="17" fillId="0" borderId="35" xfId="59" applyFont="1" applyBorder="1" applyAlignment="1">
      <alignment horizontal="center" wrapText="1"/>
      <protection/>
    </xf>
    <xf numFmtId="0" fontId="47" fillId="0" borderId="0" xfId="59" applyFont="1" applyBorder="1" applyAlignment="1">
      <alignment horizontal="center" wrapText="1"/>
      <protection/>
    </xf>
    <xf numFmtId="0" fontId="48" fillId="0" borderId="58" xfId="59" applyFont="1" applyBorder="1" applyAlignment="1">
      <alignment horizontal="center"/>
      <protection/>
    </xf>
    <xf numFmtId="0" fontId="17" fillId="0" borderId="58" xfId="59" applyFont="1" applyBorder="1" applyAlignment="1">
      <alignment horizontal="center"/>
      <protection/>
    </xf>
    <xf numFmtId="0" fontId="48" fillId="0" borderId="20" xfId="59" applyFont="1" applyBorder="1" applyAlignment="1">
      <alignment horizontal="center" vertical="center" wrapText="1"/>
      <protection/>
    </xf>
    <xf numFmtId="0" fontId="17" fillId="0" borderId="20" xfId="59" applyFont="1" applyBorder="1" applyAlignment="1">
      <alignment horizontal="center" vertical="center" wrapText="1"/>
      <protection/>
    </xf>
    <xf numFmtId="0" fontId="17" fillId="0" borderId="37" xfId="59" applyFont="1" applyBorder="1" applyAlignment="1">
      <alignment horizontal="center"/>
      <protection/>
    </xf>
    <xf numFmtId="0" fontId="17" fillId="0" borderId="15" xfId="59" applyFont="1" applyBorder="1" applyAlignment="1">
      <alignment horizontal="center" vertical="center" wrapText="1"/>
      <protection/>
    </xf>
    <xf numFmtId="0" fontId="48" fillId="0" borderId="40" xfId="59" applyFont="1" applyBorder="1" applyAlignment="1">
      <alignment horizontal="center" vertical="center" wrapText="1"/>
      <protection/>
    </xf>
    <xf numFmtId="0" fontId="48" fillId="0" borderId="23" xfId="59" applyFont="1" applyBorder="1" applyAlignment="1">
      <alignment horizontal="center" vertical="center" wrapText="1"/>
      <protection/>
    </xf>
    <xf numFmtId="0" fontId="43" fillId="0" borderId="0" xfId="58" applyFont="1" applyBorder="1" applyAlignment="1">
      <alignment horizontal="right"/>
      <protection/>
    </xf>
    <xf numFmtId="0" fontId="48" fillId="0" borderId="28" xfId="0" applyFont="1" applyBorder="1" applyAlignment="1">
      <alignment horizontal="center"/>
    </xf>
    <xf numFmtId="0" fontId="48" fillId="0" borderId="22" xfId="0" applyFont="1" applyBorder="1" applyAlignment="1">
      <alignment horizontal="center"/>
    </xf>
    <xf numFmtId="0" fontId="48" fillId="0" borderId="14" xfId="0" applyFont="1" applyBorder="1" applyAlignment="1">
      <alignment horizontal="center"/>
    </xf>
    <xf numFmtId="0" fontId="48" fillId="0" borderId="16" xfId="0" applyFont="1" applyBorder="1" applyAlignment="1">
      <alignment horizontal="center" vertical="center"/>
    </xf>
    <xf numFmtId="0" fontId="48" fillId="0" borderId="27" xfId="0" applyFont="1" applyBorder="1" applyAlignment="1">
      <alignment horizontal="center" vertical="center"/>
    </xf>
    <xf numFmtId="0" fontId="48" fillId="0" borderId="26" xfId="0" applyFont="1" applyBorder="1" applyAlignment="1">
      <alignment horizontal="center" vertical="center"/>
    </xf>
    <xf numFmtId="0" fontId="48" fillId="0" borderId="25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41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48" fillId="0" borderId="42" xfId="0" applyFont="1" applyBorder="1" applyAlignment="1">
      <alignment horizontal="center" vertical="center"/>
    </xf>
    <xf numFmtId="0" fontId="48" fillId="0" borderId="34" xfId="0" applyFont="1" applyBorder="1" applyAlignment="1">
      <alignment horizontal="center" vertical="center"/>
    </xf>
    <xf numFmtId="0" fontId="48" fillId="0" borderId="55" xfId="0" applyFont="1" applyBorder="1" applyAlignment="1">
      <alignment horizontal="center" vertical="center"/>
    </xf>
    <xf numFmtId="0" fontId="48" fillId="0" borderId="77" xfId="0" applyFont="1" applyBorder="1" applyAlignment="1">
      <alignment horizontal="center" vertical="center"/>
    </xf>
    <xf numFmtId="0" fontId="48" fillId="0" borderId="30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4" fillId="0" borderId="51" xfId="0" applyFont="1" applyBorder="1" applyAlignment="1">
      <alignment horizontal="center" vertical="center"/>
    </xf>
    <xf numFmtId="0" fontId="44" fillId="0" borderId="52" xfId="0" applyFont="1" applyBorder="1" applyAlignment="1">
      <alignment horizontal="center" vertical="center"/>
    </xf>
    <xf numFmtId="0" fontId="44" fillId="0" borderId="53" xfId="0" applyFont="1" applyBorder="1" applyAlignment="1">
      <alignment horizontal="center" vertical="center"/>
    </xf>
    <xf numFmtId="0" fontId="48" fillId="0" borderId="95" xfId="0" applyFont="1" applyBorder="1" applyAlignment="1">
      <alignment horizontal="center"/>
    </xf>
    <xf numFmtId="0" fontId="48" fillId="0" borderId="78" xfId="0" applyFont="1" applyBorder="1" applyAlignment="1">
      <alignment horizontal="center"/>
    </xf>
    <xf numFmtId="0" fontId="48" fillId="0" borderId="111" xfId="0" applyFont="1" applyBorder="1" applyAlignment="1">
      <alignment horizontal="center"/>
    </xf>
    <xf numFmtId="0" fontId="48" fillId="0" borderId="67" xfId="0" applyFont="1" applyBorder="1" applyAlignment="1">
      <alignment horizontal="center" vertical="center"/>
    </xf>
    <xf numFmtId="0" fontId="48" fillId="0" borderId="112" xfId="0" applyFont="1" applyBorder="1" applyAlignment="1">
      <alignment horizontal="center" vertical="center"/>
    </xf>
    <xf numFmtId="0" fontId="48" fillId="0" borderId="33" xfId="0" applyFont="1" applyBorder="1" applyAlignment="1">
      <alignment horizontal="center" vertical="center"/>
    </xf>
    <xf numFmtId="0" fontId="48" fillId="0" borderId="28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3" fontId="30" fillId="0" borderId="113" xfId="73" applyNumberFormat="1" applyFont="1" applyBorder="1" applyAlignment="1">
      <alignment horizontal="center" vertical="center" wrapText="1"/>
      <protection/>
    </xf>
    <xf numFmtId="0" fontId="0" fillId="0" borderId="114" xfId="0" applyBorder="1" applyAlignment="1">
      <alignment horizontal="center" vertical="center" wrapText="1"/>
    </xf>
    <xf numFmtId="3" fontId="43" fillId="0" borderId="59" xfId="73" applyNumberFormat="1" applyFont="1" applyBorder="1" applyAlignment="1">
      <alignment horizontal="right"/>
      <protection/>
    </xf>
    <xf numFmtId="3" fontId="30" fillId="0" borderId="115" xfId="73" applyNumberFormat="1" applyFont="1" applyBorder="1" applyAlignment="1">
      <alignment horizontal="center" vertical="center" wrapText="1"/>
      <protection/>
    </xf>
    <xf numFmtId="0" fontId="0" fillId="0" borderId="116" xfId="0" applyBorder="1" applyAlignment="1">
      <alignment horizontal="center" vertical="center" wrapText="1"/>
    </xf>
    <xf numFmtId="0" fontId="19" fillId="0" borderId="0" xfId="74" applyFont="1" applyFill="1" applyBorder="1" applyAlignment="1">
      <alignment wrapText="1"/>
      <protection/>
    </xf>
    <xf numFmtId="0" fontId="19" fillId="0" borderId="0" xfId="74" applyFill="1" applyAlignment="1">
      <alignment wrapText="1"/>
      <protection/>
    </xf>
    <xf numFmtId="0" fontId="37" fillId="20" borderId="28" xfId="74" applyFont="1" applyFill="1" applyBorder="1" applyAlignment="1">
      <alignment horizontal="left"/>
      <protection/>
    </xf>
    <xf numFmtId="0" fontId="37" fillId="20" borderId="22" xfId="74" applyFont="1" applyFill="1" applyBorder="1" applyAlignment="1">
      <alignment horizontal="left"/>
      <protection/>
    </xf>
    <xf numFmtId="0" fontId="35" fillId="0" borderId="0" xfId="74" applyFont="1" applyBorder="1" applyAlignment="1">
      <alignment horizontal="center"/>
      <protection/>
    </xf>
  </cellXfs>
  <cellStyles count="6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07.I. módosítás" xfId="57"/>
    <cellStyle name="Normál_2010.I. módosítás" xfId="58"/>
    <cellStyle name="Normál_2013. évi szakfeladatok önkorm.és hivatal1" xfId="59"/>
    <cellStyle name="Normál_2014. évi szakfeladatok önkorm.és hivatal-1" xfId="60"/>
    <cellStyle name="Normál_702012" xfId="61"/>
    <cellStyle name="Normál_adósság" xfId="62"/>
    <cellStyle name="Normál_címrend1" xfId="63"/>
    <cellStyle name="Normál_címrend2" xfId="64"/>
    <cellStyle name="Normál_hiteltábla2010" xfId="65"/>
    <cellStyle name="Normál_Köttsv.2004" xfId="66"/>
    <cellStyle name="Normál_ktgvetéshitel 07" xfId="67"/>
    <cellStyle name="Normál_kultúra 2" xfId="68"/>
    <cellStyle name="Normál_KVIREND" xfId="69"/>
    <cellStyle name="Normál_KVRENMUNKA" xfId="70"/>
    <cellStyle name="Normál_mariann" xfId="71"/>
    <cellStyle name="Normál_mérleg" xfId="72"/>
    <cellStyle name="Normál_segélyes tábla szoc" xfId="73"/>
    <cellStyle name="Normál_további szakf." xfId="74"/>
    <cellStyle name="Normál_Vált.2003-04" xfId="75"/>
    <cellStyle name="Összesen" xfId="76"/>
    <cellStyle name="Currency" xfId="77"/>
    <cellStyle name="Currency [0]" xfId="78"/>
    <cellStyle name="Rossz" xfId="79"/>
    <cellStyle name="Semleges" xfId="80"/>
    <cellStyle name="Számítás" xfId="81"/>
    <cellStyle name="Percent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&#246;lts&#233;gvet&#233;s%20t&#225;bl&#225;zatai%202012.%20&#233;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4.%20&#233;vi%20szakfeladatok%20&#246;nkorm.&#233;s%20hivat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incs címrend 1"/>
      <sheetName val="1.sz.mérleg ÚJ"/>
      <sheetName val="2.sz.mérleg működési"/>
      <sheetName val="3.sz.mérleg felhalmozási"/>
      <sheetName val="4.sz.Bev-kiad. (2)"/>
      <sheetName val="5.sz.címrend 2"/>
      <sheetName val="adósságot keletkeztető"/>
      <sheetName val="6.sz.Felhalm."/>
      <sheetName val="Ragsorolandó felhalm."/>
      <sheetName val="7.sz.EU-s tám."/>
      <sheetName val="8.sz.adósság keletk."/>
      <sheetName val="9-10-11.sz."/>
      <sheetName val="finanszír."/>
      <sheetName val="4.tájék.Ei.felh."/>
      <sheetName val="3.tájék.kedvezmények"/>
      <sheetName val=" helyi önkormányzat"/>
      <sheetName val=" önkormányzati hivatal"/>
      <sheetName val="költségvetési szervek"/>
      <sheetName val="11. sz. mell"/>
      <sheetName val="12.sz.önk.bev-kiad.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                   "/>
      <sheetName val="Munka2"/>
      <sheetName val="Munka1"/>
      <sheetName val="önként váll.fa."/>
      <sheetName val="létszámkeret2014.évi (2)"/>
      <sheetName val="létszámkeret"/>
      <sheetName val="állami támogatás"/>
      <sheetName val="Önkormányzat összesítő"/>
      <sheetName val="013350nem lakás"/>
      <sheetName val="106010lakóing."/>
      <sheetName val="hosszút. közfoglalk."/>
      <sheetName val="starmunka"/>
      <sheetName val="Óvodai int.étkeztetés 096010"/>
      <sheetName val="iskolai, intézményi étkeztetés"/>
      <sheetName val="011130 Önkorm. igazgatási"/>
      <sheetName val="066020 Városgazdálkodás"/>
      <sheetName val="kultúra "/>
      <sheetName val="takarítás-köztisztaság"/>
      <sheetName val="zöldterület kezelés"/>
      <sheetName val="0200001erdőgazd."/>
      <sheetName val="állateü."/>
      <sheetName val="további szakf_"/>
      <sheetName val="Hívatali összesítő"/>
      <sheetName val="011130 Hivatal igazgatási (2)"/>
      <sheetName val="841-112 Jogalkotás"/>
      <sheetName val="szociális"/>
      <sheetName val="Munkalap11"/>
    </sheetNames>
    <sheetDataSet>
      <sheetData sheetId="8">
        <row r="22">
          <cell r="D22">
            <v>1915</v>
          </cell>
        </row>
        <row r="36">
          <cell r="D36">
            <v>2600</v>
          </cell>
        </row>
        <row r="38">
          <cell r="D38">
            <v>0</v>
          </cell>
        </row>
      </sheetData>
      <sheetData sheetId="9">
        <row r="8">
          <cell r="D8">
            <v>6175</v>
          </cell>
        </row>
        <row r="24">
          <cell r="D24">
            <v>8875</v>
          </cell>
        </row>
        <row r="41">
          <cell r="D41">
            <v>6175</v>
          </cell>
        </row>
        <row r="42">
          <cell r="D42">
            <v>8875</v>
          </cell>
        </row>
      </sheetData>
      <sheetData sheetId="10">
        <row r="12">
          <cell r="D12">
            <v>42688</v>
          </cell>
        </row>
        <row r="17">
          <cell r="D17">
            <v>5763</v>
          </cell>
        </row>
        <row r="37">
          <cell r="D37">
            <v>5470</v>
          </cell>
        </row>
        <row r="43">
          <cell r="D43">
            <v>38760</v>
          </cell>
        </row>
      </sheetData>
      <sheetData sheetId="11">
        <row r="18">
          <cell r="D18">
            <v>193625</v>
          </cell>
        </row>
        <row r="22">
          <cell r="D22">
            <v>26641</v>
          </cell>
        </row>
        <row r="46">
          <cell r="D46">
            <v>63971</v>
          </cell>
        </row>
        <row r="52">
          <cell r="D52">
            <v>274237</v>
          </cell>
        </row>
      </sheetData>
      <sheetData sheetId="12">
        <row r="68">
          <cell r="E68">
            <v>30000</v>
          </cell>
        </row>
        <row r="83">
          <cell r="E83">
            <v>8750</v>
          </cell>
        </row>
      </sheetData>
      <sheetData sheetId="13">
        <row r="68">
          <cell r="E68">
            <v>100000</v>
          </cell>
        </row>
        <row r="83">
          <cell r="E83">
            <v>27000</v>
          </cell>
        </row>
      </sheetData>
      <sheetData sheetId="14">
        <row r="38">
          <cell r="E38">
            <v>25029</v>
          </cell>
        </row>
        <row r="48">
          <cell r="E48">
            <v>6808</v>
          </cell>
        </row>
        <row r="113">
          <cell r="E113">
            <v>41260</v>
          </cell>
        </row>
      </sheetData>
      <sheetData sheetId="15">
        <row r="37">
          <cell r="E37">
            <v>80483</v>
          </cell>
        </row>
        <row r="52">
          <cell r="E52">
            <v>19068</v>
          </cell>
        </row>
        <row r="127">
          <cell r="E127">
            <v>610444</v>
          </cell>
        </row>
        <row r="137">
          <cell r="E137">
            <v>324900</v>
          </cell>
        </row>
        <row r="141">
          <cell r="E141">
            <v>5000</v>
          </cell>
        </row>
        <row r="162">
          <cell r="E162">
            <v>86835</v>
          </cell>
        </row>
        <row r="167">
          <cell r="E167">
            <v>6500</v>
          </cell>
        </row>
        <row r="181">
          <cell r="E181">
            <v>389645</v>
          </cell>
        </row>
        <row r="190">
          <cell r="E190">
            <v>30000</v>
          </cell>
        </row>
        <row r="191">
          <cell r="E191">
            <v>5000</v>
          </cell>
        </row>
      </sheetData>
      <sheetData sheetId="16">
        <row r="33">
          <cell r="D33">
            <v>32800</v>
          </cell>
        </row>
      </sheetData>
      <sheetData sheetId="17">
        <row r="21">
          <cell r="E21">
            <v>6592</v>
          </cell>
        </row>
        <row r="26">
          <cell r="E26">
            <v>1912</v>
          </cell>
        </row>
        <row r="55">
          <cell r="E55">
            <v>29791</v>
          </cell>
        </row>
      </sheetData>
      <sheetData sheetId="18">
        <row r="20">
          <cell r="E20">
            <v>13120</v>
          </cell>
        </row>
        <row r="27">
          <cell r="E27">
            <v>3620</v>
          </cell>
        </row>
        <row r="57">
          <cell r="E57">
            <v>51770</v>
          </cell>
        </row>
      </sheetData>
      <sheetData sheetId="19">
        <row r="19">
          <cell r="E19">
            <v>4992</v>
          </cell>
        </row>
        <row r="26">
          <cell r="E26">
            <v>1470</v>
          </cell>
        </row>
        <row r="58">
          <cell r="E58">
            <v>700</v>
          </cell>
        </row>
      </sheetData>
      <sheetData sheetId="20">
        <row r="59">
          <cell r="E59">
            <v>1810</v>
          </cell>
        </row>
      </sheetData>
      <sheetData sheetId="21">
        <row r="21">
          <cell r="F21">
            <v>92200</v>
          </cell>
        </row>
        <row r="25">
          <cell r="F25">
            <v>8000</v>
          </cell>
        </row>
      </sheetData>
      <sheetData sheetId="23">
        <row r="44">
          <cell r="E44">
            <v>236617</v>
          </cell>
        </row>
        <row r="54">
          <cell r="E54">
            <v>68400</v>
          </cell>
        </row>
        <row r="125">
          <cell r="E125">
            <v>81050</v>
          </cell>
        </row>
        <row r="130">
          <cell r="E130">
            <v>100</v>
          </cell>
        </row>
        <row r="170">
          <cell r="E170">
            <v>15900</v>
          </cell>
        </row>
      </sheetData>
      <sheetData sheetId="25">
        <row r="12">
          <cell r="C12">
            <v>227900</v>
          </cell>
          <cell r="E12">
            <v>188610</v>
          </cell>
          <cell r="F12">
            <v>39290</v>
          </cell>
        </row>
        <row r="27">
          <cell r="C27">
            <v>59550</v>
          </cell>
        </row>
        <row r="37">
          <cell r="C37">
            <v>12800</v>
          </cell>
          <cell r="E37">
            <v>9000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7"/>
  <sheetViews>
    <sheetView workbookViewId="0" topLeftCell="A1">
      <pane xSplit="3" ySplit="4" topLeftCell="D35" activePane="bottomRight" state="frozen"/>
      <selection pane="topLeft" activeCell="H20" sqref="H20"/>
      <selection pane="topRight" activeCell="H20" sqref="H20"/>
      <selection pane="bottomLeft" activeCell="H20" sqref="H20"/>
      <selection pane="bottomRight" activeCell="H101" sqref="H101"/>
    </sheetView>
  </sheetViews>
  <sheetFormatPr defaultColWidth="9.00390625" defaultRowHeight="12.75"/>
  <cols>
    <col min="1" max="1" width="3.875" style="1" customWidth="1"/>
    <col min="2" max="2" width="6.625" style="1" bestFit="1" customWidth="1"/>
    <col min="3" max="3" width="46.625" style="1" customWidth="1"/>
    <col min="4" max="5" width="10.75390625" style="1" customWidth="1"/>
    <col min="6" max="6" width="10.00390625" style="1" customWidth="1"/>
    <col min="7" max="7" width="14.375" style="1" customWidth="1"/>
    <col min="8" max="8" width="10.875" style="1" customWidth="1"/>
    <col min="9" max="10" width="10.75390625" style="1" customWidth="1"/>
    <col min="11" max="16384" width="9.125" style="1" customWidth="1"/>
  </cols>
  <sheetData>
    <row r="1" spans="1:6" ht="15">
      <c r="A1" s="893" t="s">
        <v>0</v>
      </c>
      <c r="B1" s="893"/>
      <c r="C1" s="893"/>
      <c r="D1" s="893"/>
      <c r="E1" s="893"/>
      <c r="F1" s="893"/>
    </row>
    <row r="2" spans="5:6" ht="12.75" customHeight="1" thickBot="1">
      <c r="E2" s="895" t="s">
        <v>234</v>
      </c>
      <c r="F2" s="895"/>
    </row>
    <row r="3" spans="1:6" s="703" customFormat="1" ht="12" customHeight="1" thickBot="1">
      <c r="A3" s="714"/>
      <c r="B3" s="717" t="s">
        <v>2</v>
      </c>
      <c r="C3" s="273" t="s">
        <v>3</v>
      </c>
      <c r="D3" s="273" t="s">
        <v>165</v>
      </c>
      <c r="E3" s="273" t="s">
        <v>166</v>
      </c>
      <c r="F3" s="718" t="s">
        <v>235</v>
      </c>
    </row>
    <row r="4" spans="1:6" ht="21" customHeight="1" thickBot="1">
      <c r="A4" s="456"/>
      <c r="B4" s="709" t="s">
        <v>635</v>
      </c>
      <c r="C4" s="494" t="s">
        <v>4</v>
      </c>
      <c r="D4" s="282" t="s">
        <v>604</v>
      </c>
      <c r="E4" s="282" t="s">
        <v>625</v>
      </c>
      <c r="F4" s="14" t="s">
        <v>587</v>
      </c>
    </row>
    <row r="5" spans="1:6" ht="12" customHeight="1">
      <c r="A5" s="456" t="s">
        <v>6</v>
      </c>
      <c r="B5" s="13" t="s">
        <v>819</v>
      </c>
      <c r="C5" s="502" t="s">
        <v>419</v>
      </c>
      <c r="D5" s="274">
        <f>D6+D7+D8</f>
        <v>1715290</v>
      </c>
      <c r="E5" s="274">
        <f>E6+E7+E8</f>
        <v>1251653</v>
      </c>
      <c r="F5" s="3">
        <f>F6+F7+F8</f>
        <v>1296352</v>
      </c>
    </row>
    <row r="6" spans="1:6" ht="12" customHeight="1">
      <c r="A6" s="456" t="s">
        <v>7</v>
      </c>
      <c r="B6" s="2" t="s">
        <v>691</v>
      </c>
      <c r="C6" s="284" t="s">
        <v>420</v>
      </c>
      <c r="D6" s="275">
        <f>369512+20486</f>
        <v>389998</v>
      </c>
      <c r="E6" s="275">
        <f>226619+9790</f>
        <v>236409</v>
      </c>
      <c r="F6" s="4">
        <f>130472+50000</f>
        <v>180472</v>
      </c>
    </row>
    <row r="7" spans="1:6" ht="12" customHeight="1">
      <c r="A7" s="456" t="s">
        <v>8</v>
      </c>
      <c r="B7" s="2"/>
      <c r="C7" s="284" t="s">
        <v>9</v>
      </c>
      <c r="D7" s="275">
        <v>58777</v>
      </c>
      <c r="E7" s="275">
        <v>2864</v>
      </c>
      <c r="F7" s="4">
        <v>3400</v>
      </c>
    </row>
    <row r="8" spans="1:6" ht="12" customHeight="1">
      <c r="A8" s="456" t="s">
        <v>10</v>
      </c>
      <c r="B8" s="2" t="s">
        <v>692</v>
      </c>
      <c r="C8" s="284" t="s">
        <v>653</v>
      </c>
      <c r="D8" s="275">
        <f>SUM(D9:D14)</f>
        <v>1266515</v>
      </c>
      <c r="E8" s="275">
        <f>SUM(E9:E14)</f>
        <v>1012380</v>
      </c>
      <c r="F8" s="4">
        <f>SUM(F9:F14)</f>
        <v>1112480</v>
      </c>
    </row>
    <row r="9" spans="1:6" ht="12" customHeight="1">
      <c r="A9" s="456" t="s">
        <v>11</v>
      </c>
      <c r="B9" s="2" t="s">
        <v>693</v>
      </c>
      <c r="C9" s="35" t="s">
        <v>12</v>
      </c>
      <c r="D9" s="276">
        <v>854262</v>
      </c>
      <c r="E9" s="276">
        <v>900000</v>
      </c>
      <c r="F9" s="6">
        <v>1000000</v>
      </c>
    </row>
    <row r="10" spans="1:6" ht="12" customHeight="1">
      <c r="A10" s="456" t="s">
        <v>13</v>
      </c>
      <c r="B10" s="2" t="s">
        <v>693</v>
      </c>
      <c r="C10" s="35" t="s">
        <v>14</v>
      </c>
      <c r="D10" s="276">
        <v>51914</v>
      </c>
      <c r="E10" s="276">
        <v>49500</v>
      </c>
      <c r="F10" s="6">
        <v>52000</v>
      </c>
    </row>
    <row r="11" spans="1:6" ht="12" customHeight="1">
      <c r="A11" s="456" t="s">
        <v>15</v>
      </c>
      <c r="B11" s="2" t="s">
        <v>693</v>
      </c>
      <c r="C11" s="35" t="s">
        <v>16</v>
      </c>
      <c r="D11" s="276">
        <v>2062</v>
      </c>
      <c r="E11" s="276">
        <v>2000</v>
      </c>
      <c r="F11" s="6">
        <v>2000</v>
      </c>
    </row>
    <row r="12" spans="1:6" ht="12" customHeight="1">
      <c r="A12" s="456" t="s">
        <v>17</v>
      </c>
      <c r="B12" s="2" t="s">
        <v>694</v>
      </c>
      <c r="C12" s="35" t="s">
        <v>18</v>
      </c>
      <c r="D12" s="276">
        <v>118014</v>
      </c>
      <c r="E12" s="276">
        <v>46400</v>
      </c>
      <c r="F12" s="6">
        <v>44000</v>
      </c>
    </row>
    <row r="13" spans="1:6" ht="12" customHeight="1">
      <c r="A13" s="456" t="s">
        <v>19</v>
      </c>
      <c r="B13" s="2"/>
      <c r="C13" s="35" t="s">
        <v>20</v>
      </c>
      <c r="D13" s="276">
        <v>228094</v>
      </c>
      <c r="E13" s="276"/>
      <c r="F13" s="6"/>
    </row>
    <row r="14" spans="1:6" ht="12" customHeight="1">
      <c r="A14" s="456" t="s">
        <v>21</v>
      </c>
      <c r="B14" s="2" t="s">
        <v>695</v>
      </c>
      <c r="C14" s="35" t="s">
        <v>23</v>
      </c>
      <c r="D14" s="276">
        <v>12169</v>
      </c>
      <c r="E14" s="276">
        <v>14480</v>
      </c>
      <c r="F14" s="6">
        <v>14480</v>
      </c>
    </row>
    <row r="15" spans="1:6" ht="12" customHeight="1">
      <c r="A15" s="456" t="s">
        <v>22</v>
      </c>
      <c r="B15" s="2"/>
      <c r="C15" s="35"/>
      <c r="D15" s="276"/>
      <c r="E15" s="276"/>
      <c r="F15" s="6"/>
    </row>
    <row r="16" spans="1:6" ht="12" customHeight="1">
      <c r="A16" s="456" t="s">
        <v>24</v>
      </c>
      <c r="B16" s="2" t="s">
        <v>696</v>
      </c>
      <c r="C16" s="284" t="s">
        <v>421</v>
      </c>
      <c r="D16" s="275">
        <f>SUM(D17:D28)</f>
        <v>2446188</v>
      </c>
      <c r="E16" s="275">
        <f>SUM(E17:E28)</f>
        <v>1161960</v>
      </c>
      <c r="F16" s="4">
        <f>SUM(F17:F28)</f>
        <v>879770</v>
      </c>
    </row>
    <row r="17" spans="1:6" ht="12" customHeight="1">
      <c r="A17" s="456" t="s">
        <v>25</v>
      </c>
      <c r="B17" s="2" t="s">
        <v>662</v>
      </c>
      <c r="C17" s="35" t="s">
        <v>661</v>
      </c>
      <c r="D17" s="276">
        <v>1399645</v>
      </c>
      <c r="E17" s="276">
        <v>785915</v>
      </c>
      <c r="F17" s="6">
        <v>138185</v>
      </c>
    </row>
    <row r="18" spans="1:6" ht="12" customHeight="1">
      <c r="A18" s="456" t="s">
        <v>26</v>
      </c>
      <c r="B18" s="2" t="s">
        <v>663</v>
      </c>
      <c r="C18" s="35" t="s">
        <v>664</v>
      </c>
      <c r="D18" s="276"/>
      <c r="E18" s="276"/>
      <c r="F18" s="6">
        <v>338290</v>
      </c>
    </row>
    <row r="19" spans="1:6" ht="12" customHeight="1">
      <c r="A19" s="456" t="s">
        <v>27</v>
      </c>
      <c r="B19" s="2" t="s">
        <v>665</v>
      </c>
      <c r="C19" s="35" t="s">
        <v>666</v>
      </c>
      <c r="D19" s="276"/>
      <c r="E19" s="276"/>
      <c r="F19" s="6">
        <v>273315</v>
      </c>
    </row>
    <row r="20" spans="1:6" ht="12" customHeight="1">
      <c r="A20" s="456" t="s">
        <v>29</v>
      </c>
      <c r="B20" s="2" t="s">
        <v>667</v>
      </c>
      <c r="C20" s="35" t="s">
        <v>668</v>
      </c>
      <c r="D20" s="276"/>
      <c r="E20" s="276"/>
      <c r="F20" s="6">
        <v>29980</v>
      </c>
    </row>
    <row r="21" spans="1:6" ht="12" customHeight="1">
      <c r="A21" s="456" t="s">
        <v>31</v>
      </c>
      <c r="B21" s="2"/>
      <c r="C21" s="35" t="s">
        <v>28</v>
      </c>
      <c r="D21" s="276">
        <v>148924</v>
      </c>
      <c r="E21" s="276"/>
      <c r="F21" s="6"/>
    </row>
    <row r="22" spans="1:6" ht="12" customHeight="1">
      <c r="A22" s="456" t="s">
        <v>33</v>
      </c>
      <c r="B22" s="2"/>
      <c r="C22" s="35" t="s">
        <v>30</v>
      </c>
      <c r="D22" s="276">
        <v>55000</v>
      </c>
      <c r="E22" s="276"/>
      <c r="F22" s="6"/>
    </row>
    <row r="23" spans="1:6" ht="12" customHeight="1">
      <c r="A23" s="456" t="s">
        <v>35</v>
      </c>
      <c r="B23" s="2"/>
      <c r="C23" s="35" t="s">
        <v>32</v>
      </c>
      <c r="D23" s="276">
        <v>252403</v>
      </c>
      <c r="E23" s="276">
        <v>138619</v>
      </c>
      <c r="F23" s="6"/>
    </row>
    <row r="24" spans="1:6" ht="12" customHeight="1">
      <c r="A24" s="456" t="s">
        <v>36</v>
      </c>
      <c r="B24" s="2" t="s">
        <v>697</v>
      </c>
      <c r="C24" s="35" t="s">
        <v>34</v>
      </c>
      <c r="D24" s="277">
        <v>140749</v>
      </c>
      <c r="E24" s="277">
        <v>56773</v>
      </c>
      <c r="F24" s="6"/>
    </row>
    <row r="25" spans="1:6" ht="12" customHeight="1">
      <c r="A25" s="456" t="s">
        <v>37</v>
      </c>
      <c r="B25" s="2"/>
      <c r="C25" s="35" t="s">
        <v>627</v>
      </c>
      <c r="D25" s="276"/>
      <c r="E25" s="458">
        <v>200</v>
      </c>
      <c r="F25" s="6"/>
    </row>
    <row r="26" spans="1:6" ht="12" customHeight="1">
      <c r="A26" s="456" t="s">
        <v>38</v>
      </c>
      <c r="B26" s="2"/>
      <c r="C26" s="35" t="s">
        <v>628</v>
      </c>
      <c r="D26" s="716"/>
      <c r="E26" s="276">
        <v>453</v>
      </c>
      <c r="F26" s="6"/>
    </row>
    <row r="27" spans="1:6" ht="12" customHeight="1">
      <c r="A27" s="456" t="s">
        <v>39</v>
      </c>
      <c r="B27" s="2" t="s">
        <v>757</v>
      </c>
      <c r="C27" s="35" t="s">
        <v>756</v>
      </c>
      <c r="D27" s="276">
        <v>346563</v>
      </c>
      <c r="E27" s="276">
        <v>180000</v>
      </c>
      <c r="F27" s="6">
        <v>100000</v>
      </c>
    </row>
    <row r="28" spans="1:6" ht="12" customHeight="1">
      <c r="A28" s="456" t="s">
        <v>40</v>
      </c>
      <c r="B28" s="2"/>
      <c r="C28" s="35" t="s">
        <v>422</v>
      </c>
      <c r="D28" s="276">
        <v>102904</v>
      </c>
      <c r="E28" s="276"/>
      <c r="F28" s="6"/>
    </row>
    <row r="29" spans="1:6" ht="12" customHeight="1">
      <c r="A29" s="456" t="s">
        <v>41</v>
      </c>
      <c r="B29" s="2" t="s">
        <v>698</v>
      </c>
      <c r="C29" s="284" t="s">
        <v>423</v>
      </c>
      <c r="D29" s="275">
        <f>SUM(D30:D33)</f>
        <v>300203</v>
      </c>
      <c r="E29" s="275">
        <f>SUM(E30:E33)</f>
        <v>95860</v>
      </c>
      <c r="F29" s="4">
        <f>SUM(F30:F33)</f>
        <v>54175</v>
      </c>
    </row>
    <row r="30" spans="1:6" ht="12" customHeight="1">
      <c r="A30" s="456" t="s">
        <v>42</v>
      </c>
      <c r="B30" s="2"/>
      <c r="C30" s="35" t="s">
        <v>424</v>
      </c>
      <c r="D30" s="276">
        <v>60301</v>
      </c>
      <c r="E30" s="276">
        <v>19000</v>
      </c>
      <c r="F30" s="6">
        <v>18000</v>
      </c>
    </row>
    <row r="31" spans="1:6" ht="12" customHeight="1">
      <c r="A31" s="456" t="s">
        <v>43</v>
      </c>
      <c r="B31" s="2"/>
      <c r="C31" s="35" t="s">
        <v>425</v>
      </c>
      <c r="D31" s="276">
        <v>5793</v>
      </c>
      <c r="E31" s="276">
        <v>6860</v>
      </c>
      <c r="F31" s="6">
        <v>6175</v>
      </c>
    </row>
    <row r="32" spans="1:6" ht="12" customHeight="1">
      <c r="A32" s="456" t="s">
        <v>44</v>
      </c>
      <c r="B32" s="2"/>
      <c r="C32" s="35" t="s">
        <v>426</v>
      </c>
      <c r="D32" s="276"/>
      <c r="E32" s="276"/>
      <c r="F32" s="6"/>
    </row>
    <row r="33" spans="1:6" ht="12" customHeight="1">
      <c r="A33" s="456" t="s">
        <v>45</v>
      </c>
      <c r="B33" s="2"/>
      <c r="C33" s="35" t="s">
        <v>427</v>
      </c>
      <c r="D33" s="276">
        <v>234109</v>
      </c>
      <c r="E33" s="276">
        <v>70000</v>
      </c>
      <c r="F33" s="6">
        <v>30000</v>
      </c>
    </row>
    <row r="34" spans="1:6" s="7" customFormat="1" ht="12" customHeight="1">
      <c r="A34" s="456" t="s">
        <v>46</v>
      </c>
      <c r="B34" s="2" t="s">
        <v>699</v>
      </c>
      <c r="C34" s="284" t="s">
        <v>428</v>
      </c>
      <c r="D34" s="275">
        <f>D35+D37</f>
        <v>1927879</v>
      </c>
      <c r="E34" s="275">
        <f>E35+E37</f>
        <v>967279</v>
      </c>
      <c r="F34" s="4">
        <f>F35+F37</f>
        <v>887557</v>
      </c>
    </row>
    <row r="35" spans="1:6" ht="12" customHeight="1">
      <c r="A35" s="456" t="s">
        <v>47</v>
      </c>
      <c r="B35" s="2"/>
      <c r="C35" s="35" t="s">
        <v>429</v>
      </c>
      <c r="D35" s="277">
        <v>1734221</v>
      </c>
      <c r="E35" s="277">
        <v>946315</v>
      </c>
      <c r="F35" s="6">
        <f>1237479-389167-188610</f>
        <v>659702</v>
      </c>
    </row>
    <row r="36" spans="1:6" ht="12" customHeight="1">
      <c r="A36" s="456" t="s">
        <v>49</v>
      </c>
      <c r="B36" s="2"/>
      <c r="C36" s="284" t="s">
        <v>164</v>
      </c>
      <c r="D36" s="276">
        <v>1316762</v>
      </c>
      <c r="E36" s="276">
        <v>124500</v>
      </c>
      <c r="F36" s="6">
        <v>142540</v>
      </c>
    </row>
    <row r="37" spans="1:6" ht="12" customHeight="1">
      <c r="A37" s="456" t="s">
        <v>50</v>
      </c>
      <c r="B37" s="2"/>
      <c r="C37" s="284" t="s">
        <v>581</v>
      </c>
      <c r="D37" s="277">
        <v>193658</v>
      </c>
      <c r="E37" s="277">
        <v>20964</v>
      </c>
      <c r="F37" s="6">
        <v>227855</v>
      </c>
    </row>
    <row r="38" spans="1:6" ht="12" customHeight="1">
      <c r="A38" s="456" t="s">
        <v>51</v>
      </c>
      <c r="B38" s="2"/>
      <c r="C38" s="35" t="s">
        <v>48</v>
      </c>
      <c r="D38" s="276">
        <v>100000</v>
      </c>
      <c r="E38" s="276"/>
      <c r="F38" s="6"/>
    </row>
    <row r="39" spans="1:6" ht="12" customHeight="1">
      <c r="A39" s="456" t="s">
        <v>52</v>
      </c>
      <c r="B39" s="2" t="s">
        <v>700</v>
      </c>
      <c r="C39" s="284" t="s">
        <v>430</v>
      </c>
      <c r="D39" s="275">
        <f>D40+D41</f>
        <v>504909</v>
      </c>
      <c r="E39" s="275">
        <f>E40+E41</f>
        <v>1965138</v>
      </c>
      <c r="F39" s="4">
        <f>F40+F41</f>
        <v>1360374</v>
      </c>
    </row>
    <row r="40" spans="1:6" ht="12" customHeight="1">
      <c r="A40" s="456" t="s">
        <v>53</v>
      </c>
      <c r="B40" s="2" t="s">
        <v>701</v>
      </c>
      <c r="C40" s="35" t="s">
        <v>431</v>
      </c>
      <c r="D40" s="276">
        <v>51235</v>
      </c>
      <c r="E40" s="276">
        <v>62642</v>
      </c>
      <c r="F40" s="6">
        <v>389167</v>
      </c>
    </row>
    <row r="41" spans="1:6" ht="12" customHeight="1">
      <c r="A41" s="456" t="s">
        <v>54</v>
      </c>
      <c r="B41" s="2" t="s">
        <v>702</v>
      </c>
      <c r="C41" s="35" t="s">
        <v>432</v>
      </c>
      <c r="D41" s="276">
        <v>453674</v>
      </c>
      <c r="E41" s="276">
        <v>1902496</v>
      </c>
      <c r="F41" s="6">
        <f>844526-3000-1000+107558+23123</f>
        <v>971207</v>
      </c>
    </row>
    <row r="42" spans="1:6" ht="12" customHeight="1">
      <c r="A42" s="456" t="s">
        <v>55</v>
      </c>
      <c r="B42" s="2" t="s">
        <v>703</v>
      </c>
      <c r="C42" s="284" t="s">
        <v>433</v>
      </c>
      <c r="D42" s="275">
        <v>26682</v>
      </c>
      <c r="E42" s="275">
        <v>6500</v>
      </c>
      <c r="F42" s="4">
        <v>6500</v>
      </c>
    </row>
    <row r="43" spans="1:6" ht="12" customHeight="1" thickBot="1">
      <c r="A43" s="456" t="s">
        <v>56</v>
      </c>
      <c r="B43" s="495"/>
      <c r="C43" s="503"/>
      <c r="D43" s="280"/>
      <c r="E43" s="280"/>
      <c r="F43" s="719"/>
    </row>
    <row r="44" spans="1:6" ht="18.75" customHeight="1" thickBot="1">
      <c r="A44" s="456" t="s">
        <v>57</v>
      </c>
      <c r="B44" s="704" t="s">
        <v>822</v>
      </c>
      <c r="C44" s="285" t="s">
        <v>434</v>
      </c>
      <c r="D44" s="278">
        <f>SUM(D5+D16+D29+D34+D39+D42)</f>
        <v>6921151</v>
      </c>
      <c r="E44" s="278">
        <f>SUM(E5+E16+E29+E34+E39+E42)</f>
        <v>5448390</v>
      </c>
      <c r="F44" s="279">
        <f>SUM(F5+F16+F29+F34+F39+F42)</f>
        <v>4484728</v>
      </c>
    </row>
    <row r="45" spans="1:6" ht="12" customHeight="1">
      <c r="A45" s="456" t="s">
        <v>58</v>
      </c>
      <c r="B45" s="13" t="s">
        <v>704</v>
      </c>
      <c r="C45" s="502" t="s">
        <v>435</v>
      </c>
      <c r="D45" s="274">
        <f>SUM(D46:D47)</f>
        <v>1269575</v>
      </c>
      <c r="E45" s="274">
        <f>SUM(E46:E47)</f>
        <v>1730905</v>
      </c>
      <c r="F45" s="3">
        <f>SUM(F46:F47)</f>
        <v>1403000</v>
      </c>
    </row>
    <row r="46" spans="1:6" ht="12" customHeight="1">
      <c r="A46" s="456" t="s">
        <v>59</v>
      </c>
      <c r="B46" s="2" t="s">
        <v>705</v>
      </c>
      <c r="C46" s="35" t="s">
        <v>436</v>
      </c>
      <c r="D46" s="276">
        <v>1056563</v>
      </c>
      <c r="E46" s="276">
        <v>407348</v>
      </c>
      <c r="F46" s="6">
        <v>400000</v>
      </c>
    </row>
    <row r="47" spans="1:6" ht="12" customHeight="1">
      <c r="A47" s="456" t="s">
        <v>60</v>
      </c>
      <c r="B47" s="2" t="s">
        <v>705</v>
      </c>
      <c r="C47" s="35" t="s">
        <v>437</v>
      </c>
      <c r="D47" s="276">
        <v>213012</v>
      </c>
      <c r="E47" s="276">
        <v>1323557</v>
      </c>
      <c r="F47" s="6">
        <f>1000000+3000</f>
        <v>1003000</v>
      </c>
    </row>
    <row r="48" spans="1:6" ht="12" customHeight="1">
      <c r="A48" s="456" t="s">
        <v>61</v>
      </c>
      <c r="B48" s="2"/>
      <c r="C48" s="35" t="s">
        <v>438</v>
      </c>
      <c r="D48" s="276"/>
      <c r="E48" s="276"/>
      <c r="F48" s="6"/>
    </row>
    <row r="49" spans="1:6" ht="12" customHeight="1">
      <c r="A49" s="456" t="s">
        <v>62</v>
      </c>
      <c r="B49" s="2"/>
      <c r="C49" s="35"/>
      <c r="D49" s="276"/>
      <c r="E49" s="276"/>
      <c r="F49" s="6"/>
    </row>
    <row r="50" spans="1:6" ht="12" customHeight="1">
      <c r="A50" s="456" t="s">
        <v>63</v>
      </c>
      <c r="B50" s="2"/>
      <c r="C50" s="284" t="s">
        <v>439</v>
      </c>
      <c r="D50" s="275"/>
      <c r="E50" s="275"/>
      <c r="F50" s="4"/>
    </row>
    <row r="51" spans="1:6" ht="12" customHeight="1">
      <c r="A51" s="456" t="s">
        <v>64</v>
      </c>
      <c r="B51" s="2"/>
      <c r="C51" s="35" t="s">
        <v>440</v>
      </c>
      <c r="D51" s="276"/>
      <c r="E51" s="276"/>
      <c r="F51" s="6"/>
    </row>
    <row r="52" spans="1:6" ht="12" customHeight="1">
      <c r="A52" s="456" t="s">
        <v>65</v>
      </c>
      <c r="B52" s="2"/>
      <c r="C52" s="35" t="s">
        <v>441</v>
      </c>
      <c r="D52" s="276"/>
      <c r="E52" s="276"/>
      <c r="F52" s="6"/>
    </row>
    <row r="53" spans="1:6" ht="12" customHeight="1">
      <c r="A53" s="456" t="s">
        <v>66</v>
      </c>
      <c r="B53" s="2"/>
      <c r="C53" s="284" t="s">
        <v>442</v>
      </c>
      <c r="D53" s="275"/>
      <c r="E53" s="275"/>
      <c r="F53" s="4"/>
    </row>
    <row r="54" spans="1:6" ht="12" customHeight="1">
      <c r="A54" s="456" t="s">
        <v>67</v>
      </c>
      <c r="B54" s="2" t="s">
        <v>706</v>
      </c>
      <c r="C54" s="284" t="s">
        <v>443</v>
      </c>
      <c r="D54" s="275">
        <f>SUM(D55:D57)</f>
        <v>149725</v>
      </c>
      <c r="E54" s="275">
        <f>SUM(E55:E57)</f>
        <v>0</v>
      </c>
      <c r="F54" s="4">
        <f>SUM(F55:F57)</f>
        <v>353850</v>
      </c>
    </row>
    <row r="55" spans="1:6" ht="12" customHeight="1">
      <c r="A55" s="456" t="s">
        <v>68</v>
      </c>
      <c r="B55" s="2"/>
      <c r="C55" s="35" t="s">
        <v>444</v>
      </c>
      <c r="D55" s="277"/>
      <c r="E55" s="277"/>
      <c r="F55" s="6"/>
    </row>
    <row r="56" spans="1:6" ht="12" customHeight="1">
      <c r="A56" s="456" t="s">
        <v>69</v>
      </c>
      <c r="B56" s="2" t="s">
        <v>707</v>
      </c>
      <c r="C56" s="35" t="s">
        <v>445</v>
      </c>
      <c r="D56" s="277">
        <v>149725</v>
      </c>
      <c r="E56" s="277"/>
      <c r="F56" s="6">
        <v>353850</v>
      </c>
    </row>
    <row r="57" spans="1:6" ht="12" customHeight="1">
      <c r="A57" s="456" t="s">
        <v>70</v>
      </c>
      <c r="B57" s="2"/>
      <c r="C57" s="35" t="s">
        <v>446</v>
      </c>
      <c r="D57" s="276"/>
      <c r="E57" s="276"/>
      <c r="F57" s="6"/>
    </row>
    <row r="58" spans="1:6" ht="12" customHeight="1">
      <c r="A58" s="456" t="s">
        <v>71</v>
      </c>
      <c r="B58" s="2"/>
      <c r="C58" s="284" t="s">
        <v>447</v>
      </c>
      <c r="D58" s="275">
        <v>-196108</v>
      </c>
      <c r="E58" s="275"/>
      <c r="F58" s="6"/>
    </row>
    <row r="59" spans="1:6" ht="12" customHeight="1" thickBot="1">
      <c r="A59" s="456" t="s">
        <v>74</v>
      </c>
      <c r="B59" s="495"/>
      <c r="C59" s="503"/>
      <c r="D59" s="280"/>
      <c r="E59" s="280"/>
      <c r="F59" s="9"/>
    </row>
    <row r="60" spans="1:6" ht="18.75" customHeight="1" thickBot="1">
      <c r="A60" s="456" t="s">
        <v>75</v>
      </c>
      <c r="B60" s="704" t="s">
        <v>829</v>
      </c>
      <c r="C60" s="287" t="s">
        <v>448</v>
      </c>
      <c r="D60" s="721">
        <f>SUM(D50+D53+D54+D58)</f>
        <v>-46383</v>
      </c>
      <c r="E60" s="721">
        <f>SUM(E50+E53+E54+E58)</f>
        <v>0</v>
      </c>
      <c r="F60" s="286">
        <f>SUM(F50+F53+F54+F58)</f>
        <v>353850</v>
      </c>
    </row>
    <row r="61" spans="1:6" ht="18.75" customHeight="1" thickBot="1">
      <c r="A61" s="457" t="s">
        <v>77</v>
      </c>
      <c r="B61" s="704"/>
      <c r="C61" s="722" t="s">
        <v>721</v>
      </c>
      <c r="D61" s="289">
        <f>SUM(D44+D45+D60)</f>
        <v>8144343</v>
      </c>
      <c r="E61" s="289">
        <f>SUM(E44+E45+E60)</f>
        <v>7179295</v>
      </c>
      <c r="F61" s="8">
        <f>SUM(F44+F45+F60)</f>
        <v>6241578</v>
      </c>
    </row>
    <row r="62" spans="1:7" ht="12.75">
      <c r="A62" s="10"/>
      <c r="B62" s="10"/>
      <c r="C62" s="11"/>
      <c r="D62" s="12"/>
      <c r="E62" s="12"/>
      <c r="F62" s="12"/>
      <c r="G62" s="11"/>
    </row>
    <row r="63" spans="1:7" ht="15">
      <c r="A63" s="894" t="s">
        <v>72</v>
      </c>
      <c r="B63" s="894"/>
      <c r="C63" s="894"/>
      <c r="D63" s="894"/>
      <c r="E63" s="894"/>
      <c r="F63" s="894"/>
      <c r="G63" s="11"/>
    </row>
    <row r="64" spans="1:7" ht="20.25" customHeight="1" thickBot="1">
      <c r="A64" s="10"/>
      <c r="B64" s="10"/>
      <c r="C64" s="723"/>
      <c r="D64" s="724"/>
      <c r="E64" s="895" t="s">
        <v>234</v>
      </c>
      <c r="F64" s="895"/>
      <c r="G64" s="11"/>
    </row>
    <row r="65" spans="1:6" ht="13.5" thickBot="1">
      <c r="A65" s="13"/>
      <c r="B65" s="736" t="s">
        <v>2</v>
      </c>
      <c r="C65" s="717" t="s">
        <v>3</v>
      </c>
      <c r="D65" s="273" t="s">
        <v>165</v>
      </c>
      <c r="E65" s="273" t="s">
        <v>166</v>
      </c>
      <c r="F65" s="718" t="s">
        <v>235</v>
      </c>
    </row>
    <row r="66" spans="1:6" ht="21" customHeight="1" thickBot="1">
      <c r="A66" s="2"/>
      <c r="B66" s="709" t="s">
        <v>635</v>
      </c>
      <c r="C66" s="726" t="s">
        <v>73</v>
      </c>
      <c r="D66" s="282" t="s">
        <v>604</v>
      </c>
      <c r="E66" s="282" t="s">
        <v>625</v>
      </c>
      <c r="F66" s="14" t="s">
        <v>587</v>
      </c>
    </row>
    <row r="67" spans="1:6" ht="12.75">
      <c r="A67" s="2" t="s">
        <v>79</v>
      </c>
      <c r="B67" s="13" t="s">
        <v>835</v>
      </c>
      <c r="C67" s="727" t="s">
        <v>449</v>
      </c>
      <c r="D67" s="274">
        <f>SUM(D68:D71)</f>
        <v>6359917</v>
      </c>
      <c r="E67" s="274">
        <f>SUM(E68:E71)</f>
        <v>3695870</v>
      </c>
      <c r="F67" s="3">
        <f>SUM(F68:F71)</f>
        <v>3350138</v>
      </c>
    </row>
    <row r="68" spans="1:6" ht="12.75">
      <c r="A68" s="2" t="s">
        <v>81</v>
      </c>
      <c r="B68" s="2"/>
      <c r="C68" s="5" t="s">
        <v>76</v>
      </c>
      <c r="D68" s="276">
        <v>2552608</v>
      </c>
      <c r="E68" s="276">
        <v>502317</v>
      </c>
      <c r="F68" s="6">
        <v>154422</v>
      </c>
    </row>
    <row r="69" spans="1:6" ht="12.75">
      <c r="A69" s="2" t="s">
        <v>82</v>
      </c>
      <c r="B69" s="2"/>
      <c r="C69" s="5" t="s">
        <v>78</v>
      </c>
      <c r="D69" s="276">
        <v>2290774</v>
      </c>
      <c r="E69" s="276">
        <v>160727</v>
      </c>
      <c r="F69" s="6">
        <v>149500</v>
      </c>
    </row>
    <row r="70" spans="1:6" ht="12.75">
      <c r="A70" s="2" t="s">
        <v>84</v>
      </c>
      <c r="B70" s="2"/>
      <c r="C70" s="5" t="s">
        <v>80</v>
      </c>
      <c r="D70" s="276">
        <v>627115</v>
      </c>
      <c r="E70" s="276">
        <v>2261933</v>
      </c>
      <c r="F70" s="6">
        <f>2375615+100000+3000+1359+15000-80000</f>
        <v>2414974</v>
      </c>
    </row>
    <row r="71" spans="1:6" ht="12.75">
      <c r="A71" s="2" t="s">
        <v>86</v>
      </c>
      <c r="B71" s="2"/>
      <c r="C71" s="5" t="s">
        <v>629</v>
      </c>
      <c r="D71" s="277">
        <v>889420</v>
      </c>
      <c r="E71" s="277">
        <v>770893</v>
      </c>
      <c r="F71" s="6">
        <v>631242</v>
      </c>
    </row>
    <row r="72" spans="1:6" ht="12.75">
      <c r="A72" s="2" t="s">
        <v>88</v>
      </c>
      <c r="B72" s="2"/>
      <c r="C72" s="5" t="s">
        <v>83</v>
      </c>
      <c r="D72" s="276"/>
      <c r="E72" s="276"/>
      <c r="F72" s="6"/>
    </row>
    <row r="73" spans="1:7" ht="12.75">
      <c r="A73" s="2" t="s">
        <v>90</v>
      </c>
      <c r="B73" s="2" t="s">
        <v>708</v>
      </c>
      <c r="C73" s="5" t="s">
        <v>85</v>
      </c>
      <c r="D73" s="277">
        <v>2790547</v>
      </c>
      <c r="E73" s="277">
        <v>936221</v>
      </c>
      <c r="F73" s="6">
        <v>758543</v>
      </c>
      <c r="G73" s="283"/>
    </row>
    <row r="74" spans="1:6" ht="12.75">
      <c r="A74" s="2" t="s">
        <v>92</v>
      </c>
      <c r="B74" s="2" t="s">
        <v>709</v>
      </c>
      <c r="C74" s="5" t="s">
        <v>87</v>
      </c>
      <c r="D74" s="277">
        <v>722304</v>
      </c>
      <c r="E74" s="277">
        <v>214868</v>
      </c>
      <c r="F74" s="6">
        <f>173204+1359</f>
        <v>174563</v>
      </c>
    </row>
    <row r="75" spans="1:6" ht="12.75">
      <c r="A75" s="2" t="s">
        <v>94</v>
      </c>
      <c r="B75" s="2" t="s">
        <v>710</v>
      </c>
      <c r="C75" s="5" t="s">
        <v>89</v>
      </c>
      <c r="D75" s="276">
        <v>91226</v>
      </c>
      <c r="E75" s="276">
        <v>494</v>
      </c>
      <c r="F75" s="6"/>
    </row>
    <row r="76" spans="1:6" ht="12.75">
      <c r="A76" s="2" t="s">
        <v>96</v>
      </c>
      <c r="B76" s="2" t="s">
        <v>711</v>
      </c>
      <c r="C76" s="5" t="s">
        <v>91</v>
      </c>
      <c r="D76" s="277">
        <v>1629675</v>
      </c>
      <c r="E76" s="277">
        <v>1219029</v>
      </c>
      <c r="F76" s="6">
        <f>1430725-30000-300250+100000+3000+15000-80000</f>
        <v>1138475</v>
      </c>
    </row>
    <row r="77" spans="1:6" ht="12.75">
      <c r="A77" s="2" t="s">
        <v>98</v>
      </c>
      <c r="B77" s="2" t="s">
        <v>712</v>
      </c>
      <c r="C77" s="5" t="s">
        <v>450</v>
      </c>
      <c r="D77" s="276"/>
      <c r="E77" s="276"/>
      <c r="F77" s="6"/>
    </row>
    <row r="78" spans="1:6" ht="12.75">
      <c r="A78" s="2" t="s">
        <v>100</v>
      </c>
      <c r="B78" s="2" t="s">
        <v>713</v>
      </c>
      <c r="C78" s="5" t="s">
        <v>93</v>
      </c>
      <c r="D78" s="276">
        <v>43930</v>
      </c>
      <c r="E78" s="276">
        <v>30000</v>
      </c>
      <c r="F78" s="6">
        <v>30000</v>
      </c>
    </row>
    <row r="79" spans="1:6" ht="12.75">
      <c r="A79" s="2" t="s">
        <v>102</v>
      </c>
      <c r="B79" s="2" t="s">
        <v>714</v>
      </c>
      <c r="C79" s="5" t="s">
        <v>95</v>
      </c>
      <c r="D79" s="276">
        <v>62342</v>
      </c>
      <c r="E79" s="276">
        <v>920706</v>
      </c>
      <c r="F79" s="6">
        <f>351400+2000+593057+1850</f>
        <v>948307</v>
      </c>
    </row>
    <row r="80" spans="1:6" ht="12.75">
      <c r="A80" s="2" t="s">
        <v>104</v>
      </c>
      <c r="B80" s="2" t="s">
        <v>714</v>
      </c>
      <c r="C80" s="15" t="s">
        <v>97</v>
      </c>
      <c r="D80" s="276">
        <v>356050</v>
      </c>
      <c r="E80" s="276">
        <v>374552</v>
      </c>
      <c r="F80" s="6">
        <v>300250</v>
      </c>
    </row>
    <row r="81" spans="1:6" ht="12.75">
      <c r="A81" s="2" t="s">
        <v>105</v>
      </c>
      <c r="B81" s="2" t="s">
        <v>836</v>
      </c>
      <c r="C81" s="15" t="s">
        <v>99</v>
      </c>
      <c r="D81" s="277"/>
      <c r="E81" s="277"/>
      <c r="F81" s="6"/>
    </row>
    <row r="82" spans="1:6" ht="12.75">
      <c r="A82" s="2" t="s">
        <v>106</v>
      </c>
      <c r="B82" s="2"/>
      <c r="C82" s="15" t="s">
        <v>101</v>
      </c>
      <c r="D82" s="276">
        <v>20000</v>
      </c>
      <c r="E82" s="276"/>
      <c r="F82" s="6"/>
    </row>
    <row r="83" spans="1:6" ht="12.75">
      <c r="A83" s="2" t="s">
        <v>108</v>
      </c>
      <c r="B83" s="2"/>
      <c r="C83" s="15" t="s">
        <v>103</v>
      </c>
      <c r="D83" s="276">
        <v>643843</v>
      </c>
      <c r="E83" s="276"/>
      <c r="F83" s="6"/>
    </row>
    <row r="84" spans="1:6" ht="12.75">
      <c r="A84" s="2" t="s">
        <v>110</v>
      </c>
      <c r="B84" s="2"/>
      <c r="C84" s="15"/>
      <c r="D84" s="276"/>
      <c r="E84" s="276"/>
      <c r="F84" s="6"/>
    </row>
    <row r="85" spans="1:6" ht="12.75">
      <c r="A85" s="2" t="s">
        <v>112</v>
      </c>
      <c r="B85" s="2"/>
      <c r="C85" s="728" t="s">
        <v>451</v>
      </c>
      <c r="D85" s="275">
        <f>SUM(D86:D92)</f>
        <v>1159488</v>
      </c>
      <c r="E85" s="275">
        <f>SUM(E86:E92)</f>
        <v>2561609</v>
      </c>
      <c r="F85" s="4">
        <f>SUM(F86:F92)</f>
        <v>1340297</v>
      </c>
    </row>
    <row r="86" spans="1:6" ht="12.75">
      <c r="A86" s="2" t="s">
        <v>114</v>
      </c>
      <c r="B86" s="2" t="s">
        <v>715</v>
      </c>
      <c r="C86" s="5" t="s">
        <v>107</v>
      </c>
      <c r="D86" s="276">
        <v>723187</v>
      </c>
      <c r="E86" s="276">
        <v>1752722</v>
      </c>
      <c r="F86" s="6">
        <f>1138306+107558+23123</f>
        <v>1268987</v>
      </c>
    </row>
    <row r="87" spans="1:6" ht="12.75">
      <c r="A87" s="2" t="s">
        <v>116</v>
      </c>
      <c r="B87" s="2" t="s">
        <v>717</v>
      </c>
      <c r="C87" s="5" t="s">
        <v>109</v>
      </c>
      <c r="D87" s="276">
        <v>269922</v>
      </c>
      <c r="E87" s="276">
        <v>507942</v>
      </c>
      <c r="F87" s="6">
        <v>51310</v>
      </c>
    </row>
    <row r="88" spans="1:6" ht="12.75">
      <c r="A88" s="2" t="s">
        <v>118</v>
      </c>
      <c r="B88" s="2" t="s">
        <v>713</v>
      </c>
      <c r="C88" s="15" t="s">
        <v>111</v>
      </c>
      <c r="D88" s="276">
        <v>95583</v>
      </c>
      <c r="E88" s="276">
        <v>70000</v>
      </c>
      <c r="F88" s="6">
        <v>5000</v>
      </c>
    </row>
    <row r="89" spans="1:6" ht="12.75">
      <c r="A89" s="2" t="s">
        <v>120</v>
      </c>
      <c r="B89" s="2"/>
      <c r="C89" s="5" t="s">
        <v>113</v>
      </c>
      <c r="D89" s="276">
        <v>9960</v>
      </c>
      <c r="E89" s="276">
        <v>43242</v>
      </c>
      <c r="F89" s="6">
        <v>10000</v>
      </c>
    </row>
    <row r="90" spans="1:6" ht="12.75">
      <c r="A90" s="2" t="s">
        <v>122</v>
      </c>
      <c r="B90" s="2" t="s">
        <v>716</v>
      </c>
      <c r="C90" s="15" t="s">
        <v>115</v>
      </c>
      <c r="D90" s="276">
        <v>2100</v>
      </c>
      <c r="E90" s="276">
        <v>187203</v>
      </c>
      <c r="F90" s="6">
        <v>5000</v>
      </c>
    </row>
    <row r="91" spans="1:6" ht="12.75">
      <c r="A91" s="2" t="s">
        <v>123</v>
      </c>
      <c r="B91" s="2" t="s">
        <v>718</v>
      </c>
      <c r="C91" s="5" t="s">
        <v>117</v>
      </c>
      <c r="D91" s="276"/>
      <c r="E91" s="276"/>
      <c r="F91" s="6"/>
    </row>
    <row r="92" spans="1:6" ht="12.75">
      <c r="A92" s="2" t="s">
        <v>124</v>
      </c>
      <c r="B92" s="2"/>
      <c r="C92" s="15" t="s">
        <v>119</v>
      </c>
      <c r="D92" s="276">
        <v>58736</v>
      </c>
      <c r="E92" s="276">
        <v>500</v>
      </c>
      <c r="F92" s="6"/>
    </row>
    <row r="93" spans="1:6" ht="12.75">
      <c r="A93" s="2" t="s">
        <v>126</v>
      </c>
      <c r="B93" s="2"/>
      <c r="C93" s="15" t="s">
        <v>121</v>
      </c>
      <c r="D93" s="276"/>
      <c r="E93" s="276"/>
      <c r="F93" s="6"/>
    </row>
    <row r="94" spans="1:6" ht="12.75">
      <c r="A94" s="2" t="s">
        <v>128</v>
      </c>
      <c r="B94" s="2"/>
      <c r="C94" s="15"/>
      <c r="D94" s="276"/>
      <c r="E94" s="276"/>
      <c r="F94" s="6"/>
    </row>
    <row r="95" spans="1:6" ht="12.75">
      <c r="A95" s="2" t="s">
        <v>130</v>
      </c>
      <c r="B95" s="2" t="s">
        <v>832</v>
      </c>
      <c r="C95" s="728" t="s">
        <v>452</v>
      </c>
      <c r="D95" s="275">
        <f>D96+D97+D99</f>
        <v>0</v>
      </c>
      <c r="E95" s="275">
        <f>SUM(E96:E98)</f>
        <v>826626</v>
      </c>
      <c r="F95" s="4">
        <f>SUM(F96:F98)</f>
        <v>1197293</v>
      </c>
    </row>
    <row r="96" spans="1:6" ht="12.75">
      <c r="A96" s="2" t="s">
        <v>131</v>
      </c>
      <c r="B96" s="2"/>
      <c r="C96" s="5" t="s">
        <v>125</v>
      </c>
      <c r="D96" s="276"/>
      <c r="E96" s="276"/>
      <c r="F96" s="6">
        <v>2103</v>
      </c>
    </row>
    <row r="97" spans="1:6" ht="12.75">
      <c r="A97" s="2" t="s">
        <v>132</v>
      </c>
      <c r="B97" s="2"/>
      <c r="C97" s="5" t="s">
        <v>127</v>
      </c>
      <c r="D97" s="276"/>
      <c r="E97" s="276">
        <v>49283</v>
      </c>
      <c r="F97" s="6">
        <f>391638-2103+50000-3000-1359-15000-108610</f>
        <v>311566</v>
      </c>
    </row>
    <row r="98" spans="1:6" ht="12.75">
      <c r="A98" s="2" t="s">
        <v>133</v>
      </c>
      <c r="B98" s="2"/>
      <c r="C98" s="5" t="s">
        <v>129</v>
      </c>
      <c r="D98" s="276"/>
      <c r="E98" s="276">
        <v>777343</v>
      </c>
      <c r="F98" s="6">
        <v>883624</v>
      </c>
    </row>
    <row r="99" spans="1:6" ht="13.5" thickBot="1">
      <c r="A99" s="2" t="s">
        <v>135</v>
      </c>
      <c r="B99" s="706"/>
      <c r="C99" s="729" t="s">
        <v>453</v>
      </c>
      <c r="D99" s="464"/>
      <c r="E99" s="464"/>
      <c r="F99" s="9"/>
    </row>
    <row r="100" spans="1:6" ht="18.75" customHeight="1" thickBot="1">
      <c r="A100" s="2" t="s">
        <v>137</v>
      </c>
      <c r="B100" s="704" t="s">
        <v>837</v>
      </c>
      <c r="C100" s="730" t="s">
        <v>454</v>
      </c>
      <c r="D100" s="721">
        <f>SUM(D67+D85+D95+D99)</f>
        <v>7519405</v>
      </c>
      <c r="E100" s="721">
        <f>SUM(E67+E85+E95+E99)</f>
        <v>7084105</v>
      </c>
      <c r="F100" s="286">
        <f>SUM(F67+F85+F95+F99)</f>
        <v>5887728</v>
      </c>
    </row>
    <row r="101" spans="1:6" ht="12.75">
      <c r="A101" s="2" t="s">
        <v>139</v>
      </c>
      <c r="B101" s="705" t="s">
        <v>719</v>
      </c>
      <c r="C101" s="727" t="s">
        <v>455</v>
      </c>
      <c r="D101" s="274">
        <f>SUM(D102:D105)</f>
        <v>216096</v>
      </c>
      <c r="E101" s="274">
        <f>SUM(E102:E105)</f>
        <v>95190</v>
      </c>
      <c r="F101" s="3">
        <f>SUM(F102:F105)</f>
        <v>353850</v>
      </c>
    </row>
    <row r="102" spans="1:6" ht="12.75">
      <c r="A102" s="2" t="s">
        <v>140</v>
      </c>
      <c r="B102" s="2"/>
      <c r="C102" s="5" t="s">
        <v>134</v>
      </c>
      <c r="D102" s="276">
        <v>136096</v>
      </c>
      <c r="E102" s="276"/>
      <c r="F102" s="6"/>
    </row>
    <row r="103" spans="1:6" ht="12.75">
      <c r="A103" s="2" t="s">
        <v>142</v>
      </c>
      <c r="B103" s="2"/>
      <c r="C103" s="5" t="s">
        <v>136</v>
      </c>
      <c r="D103" s="276">
        <v>80000</v>
      </c>
      <c r="E103" s="276">
        <v>95190</v>
      </c>
      <c r="F103" s="6"/>
    </row>
    <row r="104" spans="1:6" ht="12.75">
      <c r="A104" s="2" t="s">
        <v>144</v>
      </c>
      <c r="B104" s="2"/>
      <c r="C104" s="5" t="s">
        <v>138</v>
      </c>
      <c r="D104" s="276"/>
      <c r="E104" s="276"/>
      <c r="F104" s="6">
        <v>353850</v>
      </c>
    </row>
    <row r="105" spans="1:6" ht="12.75" customHeight="1">
      <c r="A105" s="2" t="s">
        <v>145</v>
      </c>
      <c r="B105" s="2" t="s">
        <v>720</v>
      </c>
      <c r="C105" s="731" t="s">
        <v>456</v>
      </c>
      <c r="D105" s="276"/>
      <c r="E105" s="276"/>
      <c r="F105" s="6"/>
    </row>
    <row r="106" spans="1:6" ht="12.75">
      <c r="A106" s="2" t="s">
        <v>146</v>
      </c>
      <c r="B106" s="2"/>
      <c r="C106" s="15" t="s">
        <v>141</v>
      </c>
      <c r="D106" s="276"/>
      <c r="E106" s="276"/>
      <c r="F106" s="6"/>
    </row>
    <row r="107" spans="1:6" ht="12.75">
      <c r="A107" s="2" t="s">
        <v>147</v>
      </c>
      <c r="B107" s="2"/>
      <c r="C107" s="15" t="s">
        <v>143</v>
      </c>
      <c r="D107" s="276"/>
      <c r="E107" s="276"/>
      <c r="F107" s="6"/>
    </row>
    <row r="108" spans="1:6" ht="13.5" thickBot="1">
      <c r="A108" s="2" t="s">
        <v>148</v>
      </c>
      <c r="B108" s="2"/>
      <c r="C108" s="729" t="s">
        <v>457</v>
      </c>
      <c r="D108" s="280">
        <v>-260625</v>
      </c>
      <c r="E108" s="280"/>
      <c r="F108" s="732"/>
    </row>
    <row r="109" spans="1:6" ht="18.75" customHeight="1" thickBot="1">
      <c r="A109" s="2" t="s">
        <v>149</v>
      </c>
      <c r="B109" s="706"/>
      <c r="C109" s="733" t="s">
        <v>458</v>
      </c>
      <c r="D109" s="734">
        <f>SUM(D101+D105+D108)</f>
        <v>-44529</v>
      </c>
      <c r="E109" s="734">
        <f>SUM(E101+E105+E108)</f>
        <v>95190</v>
      </c>
      <c r="F109" s="288">
        <f>SUM(F101+F105+F108)</f>
        <v>353850</v>
      </c>
    </row>
    <row r="110" spans="1:6" ht="18.75" customHeight="1" thickBot="1">
      <c r="A110" s="2" t="s">
        <v>150</v>
      </c>
      <c r="B110" s="704"/>
      <c r="C110" s="735" t="s">
        <v>722</v>
      </c>
      <c r="D110" s="289">
        <f>SUM(D100+D109)</f>
        <v>7474876</v>
      </c>
      <c r="E110" s="289">
        <f>SUM(E100+E109)</f>
        <v>7179295</v>
      </c>
      <c r="F110" s="8">
        <f>SUM(F100+F109)</f>
        <v>6241578</v>
      </c>
    </row>
    <row r="111" spans="1:6" ht="13.5" thickBot="1">
      <c r="A111" s="2" t="s">
        <v>459</v>
      </c>
      <c r="B111" s="707"/>
      <c r="C111" s="290"/>
      <c r="D111" s="291"/>
      <c r="E111" s="291"/>
      <c r="F111" s="16"/>
    </row>
    <row r="112" spans="1:6" ht="18.75" customHeight="1" thickBot="1">
      <c r="A112" s="2" t="s">
        <v>460</v>
      </c>
      <c r="B112" s="704"/>
      <c r="C112" s="292" t="s">
        <v>723</v>
      </c>
      <c r="D112" s="293">
        <f>D44-D100</f>
        <v>-598254</v>
      </c>
      <c r="E112" s="293">
        <f>SUM(E44-E100)</f>
        <v>-1635715</v>
      </c>
      <c r="F112" s="17">
        <f>SUM(F44-F100)</f>
        <v>-1403000</v>
      </c>
    </row>
    <row r="113" spans="1:6" ht="18.75" customHeight="1" thickBot="1">
      <c r="A113" s="2" t="s">
        <v>689</v>
      </c>
      <c r="B113" s="704"/>
      <c r="C113" s="292" t="s">
        <v>724</v>
      </c>
      <c r="D113" s="293"/>
      <c r="E113" s="293"/>
      <c r="F113" s="17">
        <f>F112+F45</f>
        <v>0</v>
      </c>
    </row>
    <row r="114" spans="1:6" ht="18.75" customHeight="1" thickBot="1">
      <c r="A114" s="495" t="s">
        <v>690</v>
      </c>
      <c r="B114" s="704"/>
      <c r="C114" s="294" t="s">
        <v>725</v>
      </c>
      <c r="D114" s="295">
        <f>SUM(D60-D109)</f>
        <v>-1854</v>
      </c>
      <c r="E114" s="295">
        <f>SUM(E60-E109)</f>
        <v>-95190</v>
      </c>
      <c r="F114" s="296">
        <f>SUM(F60-F109)</f>
        <v>0</v>
      </c>
    </row>
    <row r="115" spans="1:6" ht="12.75">
      <c r="A115" s="11"/>
      <c r="B115" s="11"/>
      <c r="C115" s="281"/>
      <c r="D115" s="281"/>
      <c r="E115" s="281"/>
      <c r="F115" s="281"/>
    </row>
    <row r="116" spans="1:6" ht="12.75">
      <c r="A116" s="11"/>
      <c r="B116" s="11"/>
      <c r="C116" s="11"/>
      <c r="D116" s="11"/>
      <c r="E116" s="11"/>
      <c r="F116" s="11"/>
    </row>
    <row r="117" spans="1:6" ht="12.75">
      <c r="A117" s="11"/>
      <c r="B117" s="11"/>
      <c r="C117" s="11"/>
      <c r="D117" s="11"/>
      <c r="E117" s="11"/>
      <c r="F117" s="11"/>
    </row>
  </sheetData>
  <mergeCells count="4">
    <mergeCell ref="A1:F1"/>
    <mergeCell ref="A63:F63"/>
    <mergeCell ref="E64:F64"/>
    <mergeCell ref="E2:F2"/>
  </mergeCells>
  <printOptions horizontalCentered="1" verticalCentered="1"/>
  <pageMargins left="0.3937007874015748" right="0.3937007874015748" top="0.7874015748031497" bottom="0.4724409448818898" header="0.3937007874015748" footer="0.07874015748031496"/>
  <pageSetup horizontalDpi="600" verticalDpi="600" orientation="portrait" scale="92" r:id="rId1"/>
  <headerFooter alignWithMargins="0">
    <oddHeader xml:space="preserve">&amp;L&amp;8  1. melléklet a …/…..(….) önkormányzati rendelethez&amp;C&amp;"Arial CE,Félkövér"&amp;11
Kisvárda Város Önkormányzata 2014. évi költségvetésének pénzügyi mérlege </oddHeader>
  </headerFooter>
  <rowBreaks count="1" manualBreakCount="1">
    <brk id="62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L56"/>
  <sheetViews>
    <sheetView zoomScale="85" zoomScaleNormal="85" workbookViewId="0" topLeftCell="A1">
      <selection activeCell="N28" sqref="N28"/>
    </sheetView>
  </sheetViews>
  <sheetFormatPr defaultColWidth="9.00390625" defaultRowHeight="12.75"/>
  <cols>
    <col min="1" max="1" width="3.75390625" style="232" bestFit="1" customWidth="1"/>
    <col min="2" max="2" width="37.75390625" style="232" customWidth="1"/>
    <col min="3" max="10" width="11.25390625" style="232" customWidth="1"/>
    <col min="11" max="11" width="9.625" style="232" customWidth="1"/>
    <col min="12" max="12" width="15.25390625" style="232" customWidth="1"/>
    <col min="13" max="16384" width="9.125" style="232" customWidth="1"/>
  </cols>
  <sheetData>
    <row r="1" spans="2:12" ht="9" customHeight="1">
      <c r="B1" s="919"/>
      <c r="C1" s="919"/>
      <c r="D1" s="919"/>
      <c r="E1" s="919"/>
      <c r="F1" s="919"/>
      <c r="G1" s="919"/>
      <c r="H1" s="919"/>
      <c r="I1" s="919"/>
      <c r="J1" s="919"/>
      <c r="K1" s="233"/>
      <c r="L1" s="234"/>
    </row>
    <row r="2" spans="9:10" ht="27.75" customHeight="1" thickBot="1">
      <c r="I2" s="917" t="s">
        <v>364</v>
      </c>
      <c r="J2" s="917"/>
    </row>
    <row r="3" spans="1:10" s="236" customFormat="1" ht="15.75" customHeight="1" thickBot="1">
      <c r="A3" s="235"/>
      <c r="B3" s="699" t="s">
        <v>2</v>
      </c>
      <c r="C3" s="700" t="s">
        <v>271</v>
      </c>
      <c r="D3" s="700" t="s">
        <v>165</v>
      </c>
      <c r="E3" s="700" t="s">
        <v>166</v>
      </c>
      <c r="F3" s="700" t="s">
        <v>235</v>
      </c>
      <c r="G3" s="700" t="s">
        <v>365</v>
      </c>
      <c r="H3" s="700" t="s">
        <v>237</v>
      </c>
      <c r="I3" s="700" t="s">
        <v>238</v>
      </c>
      <c r="J3" s="701" t="s">
        <v>239</v>
      </c>
    </row>
    <row r="4" spans="1:10" s="817" customFormat="1" ht="12.75">
      <c r="A4" s="816"/>
      <c r="B4" s="926" t="s">
        <v>812</v>
      </c>
      <c r="C4" s="920" t="s">
        <v>366</v>
      </c>
      <c r="D4" s="921"/>
      <c r="E4" s="921"/>
      <c r="F4" s="921"/>
      <c r="G4" s="920" t="s">
        <v>367</v>
      </c>
      <c r="H4" s="921"/>
      <c r="I4" s="921"/>
      <c r="J4" s="924"/>
    </row>
    <row r="5" spans="1:10" s="823" customFormat="1" ht="24.75" customHeight="1" thickBot="1">
      <c r="A5" s="822"/>
      <c r="B5" s="927"/>
      <c r="C5" s="922" t="s">
        <v>368</v>
      </c>
      <c r="D5" s="922"/>
      <c r="E5" s="922" t="s">
        <v>369</v>
      </c>
      <c r="F5" s="923"/>
      <c r="G5" s="922" t="s">
        <v>368</v>
      </c>
      <c r="H5" s="922"/>
      <c r="I5" s="922" t="s">
        <v>369</v>
      </c>
      <c r="J5" s="925"/>
    </row>
    <row r="6" spans="1:10" s="817" customFormat="1" ht="32.25" customHeight="1">
      <c r="A6" s="816"/>
      <c r="B6" s="818" t="s">
        <v>370</v>
      </c>
      <c r="C6" s="819" t="s">
        <v>371</v>
      </c>
      <c r="D6" s="819" t="s">
        <v>372</v>
      </c>
      <c r="E6" s="819" t="s">
        <v>371</v>
      </c>
      <c r="F6" s="819" t="s">
        <v>372</v>
      </c>
      <c r="G6" s="819" t="s">
        <v>371</v>
      </c>
      <c r="H6" s="819" t="s">
        <v>372</v>
      </c>
      <c r="I6" s="819" t="s">
        <v>371</v>
      </c>
      <c r="J6" s="820" t="s">
        <v>372</v>
      </c>
    </row>
    <row r="7" spans="1:10" s="817" customFormat="1" ht="18" customHeight="1" thickBot="1">
      <c r="A7" s="816"/>
      <c r="B7" s="821"/>
      <c r="C7" s="916" t="s">
        <v>373</v>
      </c>
      <c r="D7" s="916"/>
      <c r="E7" s="916" t="s">
        <v>373</v>
      </c>
      <c r="F7" s="916"/>
      <c r="G7" s="916" t="s">
        <v>373</v>
      </c>
      <c r="H7" s="916"/>
      <c r="I7" s="916" t="s">
        <v>373</v>
      </c>
      <c r="J7" s="918"/>
    </row>
    <row r="8" spans="1:10" ht="18.75" customHeight="1">
      <c r="A8" s="797" t="s">
        <v>6</v>
      </c>
      <c r="B8" s="800" t="s">
        <v>815</v>
      </c>
      <c r="C8" s="801"/>
      <c r="D8" s="801"/>
      <c r="E8" s="801"/>
      <c r="F8" s="801"/>
      <c r="G8" s="801"/>
      <c r="H8" s="801"/>
      <c r="I8" s="801"/>
      <c r="J8" s="802"/>
    </row>
    <row r="9" spans="1:10" ht="18.75" customHeight="1">
      <c r="A9" s="798" t="s">
        <v>7</v>
      </c>
      <c r="B9" s="803" t="s">
        <v>374</v>
      </c>
      <c r="C9" s="237">
        <v>0</v>
      </c>
      <c r="D9" s="237">
        <f>635187-282431-227245+100000</f>
        <v>225511</v>
      </c>
      <c r="E9" s="237"/>
      <c r="F9" s="237"/>
      <c r="G9" s="237">
        <v>73097</v>
      </c>
      <c r="H9" s="237"/>
      <c r="I9" s="237"/>
      <c r="J9" s="238"/>
    </row>
    <row r="10" spans="1:10" ht="18.75" customHeight="1">
      <c r="A10" s="798" t="s">
        <v>8</v>
      </c>
      <c r="B10" s="803" t="s">
        <v>853</v>
      </c>
      <c r="C10" s="237"/>
      <c r="D10" s="237"/>
      <c r="E10" s="237">
        <v>9000</v>
      </c>
      <c r="F10" s="237"/>
      <c r="G10" s="237"/>
      <c r="H10" s="237"/>
      <c r="I10" s="237"/>
      <c r="J10" s="238">
        <v>72350</v>
      </c>
    </row>
    <row r="11" spans="1:10" ht="18.75" customHeight="1">
      <c r="A11" s="798" t="s">
        <v>10</v>
      </c>
      <c r="B11" s="803" t="s">
        <v>376</v>
      </c>
      <c r="C11" s="237">
        <v>464545</v>
      </c>
      <c r="D11" s="237"/>
      <c r="E11" s="237">
        <v>10935</v>
      </c>
      <c r="F11" s="237"/>
      <c r="G11" s="237">
        <v>890995</v>
      </c>
      <c r="H11" s="237"/>
      <c r="I11" s="237"/>
      <c r="J11" s="238">
        <v>62900</v>
      </c>
    </row>
    <row r="12" spans="1:10" ht="18.75" customHeight="1">
      <c r="A12" s="798" t="s">
        <v>11</v>
      </c>
      <c r="B12" s="803" t="s">
        <v>377</v>
      </c>
      <c r="C12" s="237">
        <v>8750</v>
      </c>
      <c r="D12" s="237"/>
      <c r="E12" s="237"/>
      <c r="F12" s="237"/>
      <c r="G12" s="237">
        <v>30000</v>
      </c>
      <c r="H12" s="237"/>
      <c r="I12" s="237"/>
      <c r="J12" s="238"/>
    </row>
    <row r="13" spans="1:10" ht="18.75" customHeight="1">
      <c r="A13" s="798" t="s">
        <v>13</v>
      </c>
      <c r="B13" s="803" t="s">
        <v>378</v>
      </c>
      <c r="C13" s="237">
        <v>27000</v>
      </c>
      <c r="D13" s="237"/>
      <c r="E13" s="237"/>
      <c r="F13" s="237"/>
      <c r="G13" s="237">
        <v>100000</v>
      </c>
      <c r="H13" s="237"/>
      <c r="I13" s="237"/>
      <c r="J13" s="238"/>
    </row>
    <row r="14" spans="1:10" ht="18.75" customHeight="1">
      <c r="A14" s="798" t="s">
        <v>15</v>
      </c>
      <c r="B14" s="803" t="s">
        <v>379</v>
      </c>
      <c r="C14" s="237"/>
      <c r="D14" s="237"/>
      <c r="E14" s="237"/>
      <c r="F14" s="237"/>
      <c r="G14" s="237">
        <v>16000</v>
      </c>
      <c r="H14" s="237"/>
      <c r="I14" s="237"/>
      <c r="J14" s="238"/>
    </row>
    <row r="15" spans="1:10" ht="18.75" customHeight="1">
      <c r="A15" s="798" t="s">
        <v>17</v>
      </c>
      <c r="B15" s="803" t="s">
        <v>380</v>
      </c>
      <c r="C15" s="237">
        <v>11475</v>
      </c>
      <c r="D15" s="237"/>
      <c r="E15" s="237"/>
      <c r="F15" s="237"/>
      <c r="G15" s="237">
        <v>10790</v>
      </c>
      <c r="H15" s="237"/>
      <c r="I15" s="237"/>
      <c r="J15" s="238"/>
    </row>
    <row r="16" spans="1:10" ht="18.75" customHeight="1">
      <c r="A16" s="798" t="s">
        <v>19</v>
      </c>
      <c r="B16" s="803" t="s">
        <v>381</v>
      </c>
      <c r="C16" s="237">
        <v>312997</v>
      </c>
      <c r="D16" s="237"/>
      <c r="E16" s="237"/>
      <c r="F16" s="237"/>
      <c r="G16" s="237">
        <v>338158</v>
      </c>
      <c r="H16" s="237"/>
      <c r="I16" s="237"/>
      <c r="J16" s="238"/>
    </row>
    <row r="17" spans="1:10" ht="18.75" customHeight="1">
      <c r="A17" s="798" t="s">
        <v>21</v>
      </c>
      <c r="B17" s="803" t="s">
        <v>383</v>
      </c>
      <c r="C17" s="237"/>
      <c r="D17" s="237"/>
      <c r="E17" s="237">
        <v>0</v>
      </c>
      <c r="F17" s="237"/>
      <c r="G17" s="237"/>
      <c r="H17" s="237"/>
      <c r="I17" s="237">
        <v>7162</v>
      </c>
      <c r="J17" s="238"/>
    </row>
    <row r="18" spans="1:10" ht="18.75" customHeight="1">
      <c r="A18" s="798" t="s">
        <v>22</v>
      </c>
      <c r="B18" s="803" t="s">
        <v>384</v>
      </c>
      <c r="C18" s="237"/>
      <c r="D18" s="237"/>
      <c r="E18" s="237"/>
      <c r="F18" s="237"/>
      <c r="G18" s="237">
        <v>56095</v>
      </c>
      <c r="H18" s="237"/>
      <c r="I18" s="237"/>
      <c r="J18" s="238"/>
    </row>
    <row r="19" spans="1:10" ht="18.75" customHeight="1">
      <c r="A19" s="798" t="s">
        <v>24</v>
      </c>
      <c r="B19" s="803" t="s">
        <v>385</v>
      </c>
      <c r="C19" s="237"/>
      <c r="D19" s="237"/>
      <c r="E19" s="237"/>
      <c r="F19" s="237"/>
      <c r="G19" s="237">
        <v>68510</v>
      </c>
      <c r="H19" s="237"/>
      <c r="I19" s="237"/>
      <c r="J19" s="238"/>
    </row>
    <row r="20" spans="1:10" ht="18.75" customHeight="1">
      <c r="A20" s="798" t="s">
        <v>25</v>
      </c>
      <c r="B20" s="803" t="s">
        <v>386</v>
      </c>
      <c r="C20" s="237"/>
      <c r="D20" s="237"/>
      <c r="E20" s="237"/>
      <c r="F20" s="237"/>
      <c r="G20" s="237">
        <v>1810</v>
      </c>
      <c r="H20" s="237"/>
      <c r="I20" s="237"/>
      <c r="J20" s="238"/>
    </row>
    <row r="21" spans="1:10" ht="18.75" customHeight="1">
      <c r="A21" s="798" t="s">
        <v>26</v>
      </c>
      <c r="B21" s="803" t="s">
        <v>387</v>
      </c>
      <c r="C21" s="237"/>
      <c r="D21" s="237"/>
      <c r="E21" s="237"/>
      <c r="F21" s="237"/>
      <c r="G21" s="237">
        <v>17000</v>
      </c>
      <c r="H21" s="237"/>
      <c r="I21" s="237"/>
      <c r="J21" s="238"/>
    </row>
    <row r="22" spans="1:10" ht="18.75" customHeight="1">
      <c r="A22" s="798" t="s">
        <v>27</v>
      </c>
      <c r="B22" s="803" t="s">
        <v>388</v>
      </c>
      <c r="C22" s="237"/>
      <c r="D22" s="237"/>
      <c r="E22" s="237"/>
      <c r="F22" s="237"/>
      <c r="G22" s="237">
        <v>4200</v>
      </c>
      <c r="H22" s="237"/>
      <c r="I22" s="237"/>
      <c r="J22" s="238"/>
    </row>
    <row r="23" spans="1:10" ht="18.75" customHeight="1">
      <c r="A23" s="798" t="s">
        <v>29</v>
      </c>
      <c r="B23" s="803" t="s">
        <v>389</v>
      </c>
      <c r="C23" s="237"/>
      <c r="D23" s="237"/>
      <c r="E23" s="237"/>
      <c r="F23" s="237"/>
      <c r="G23" s="237">
        <v>25000</v>
      </c>
      <c r="H23" s="237"/>
      <c r="I23" s="237"/>
      <c r="J23" s="238"/>
    </row>
    <row r="24" spans="1:10" ht="18.75" customHeight="1">
      <c r="A24" s="798" t="s">
        <v>31</v>
      </c>
      <c r="B24" s="803" t="s">
        <v>390</v>
      </c>
      <c r="C24" s="237"/>
      <c r="D24" s="237"/>
      <c r="E24" s="237"/>
      <c r="F24" s="237"/>
      <c r="G24" s="237">
        <v>4500</v>
      </c>
      <c r="H24" s="237"/>
      <c r="I24" s="237"/>
      <c r="J24" s="238"/>
    </row>
    <row r="25" spans="1:10" ht="18.75" customHeight="1">
      <c r="A25" s="798" t="s">
        <v>33</v>
      </c>
      <c r="B25" s="803" t="s">
        <v>391</v>
      </c>
      <c r="C25" s="237"/>
      <c r="D25" s="237"/>
      <c r="E25" s="237"/>
      <c r="F25" s="237"/>
      <c r="G25" s="237">
        <v>2700</v>
      </c>
      <c r="H25" s="237"/>
      <c r="I25" s="237"/>
      <c r="J25" s="238"/>
    </row>
    <row r="26" spans="1:10" ht="18.75" customHeight="1">
      <c r="A26" s="798" t="s">
        <v>35</v>
      </c>
      <c r="B26" s="803" t="s">
        <v>392</v>
      </c>
      <c r="C26" s="237"/>
      <c r="D26" s="237"/>
      <c r="E26" s="237"/>
      <c r="F26" s="237"/>
      <c r="G26" s="237">
        <v>23000</v>
      </c>
      <c r="H26" s="237"/>
      <c r="I26" s="237"/>
      <c r="J26" s="238"/>
    </row>
    <row r="27" spans="1:10" ht="18.75" customHeight="1">
      <c r="A27" s="798" t="s">
        <v>36</v>
      </c>
      <c r="B27" s="803" t="s">
        <v>393</v>
      </c>
      <c r="C27" s="237"/>
      <c r="D27" s="237"/>
      <c r="E27" s="237"/>
      <c r="F27" s="237"/>
      <c r="G27" s="237">
        <v>200</v>
      </c>
      <c r="H27" s="237"/>
      <c r="I27" s="237"/>
      <c r="J27" s="238"/>
    </row>
    <row r="28" spans="1:10" ht="18.75" customHeight="1">
      <c r="A28" s="798" t="s">
        <v>37</v>
      </c>
      <c r="B28" s="803" t="s">
        <v>394</v>
      </c>
      <c r="C28" s="237"/>
      <c r="D28" s="237"/>
      <c r="E28" s="237"/>
      <c r="F28" s="237"/>
      <c r="G28" s="237"/>
      <c r="H28" s="237"/>
      <c r="I28" s="237">
        <v>7600</v>
      </c>
      <c r="J28" s="238"/>
    </row>
    <row r="29" spans="1:10" ht="18.75" customHeight="1">
      <c r="A29" s="798" t="s">
        <v>38</v>
      </c>
      <c r="B29" s="803" t="s">
        <v>395</v>
      </c>
      <c r="C29" s="237"/>
      <c r="D29" s="237"/>
      <c r="E29" s="237"/>
      <c r="F29" s="237"/>
      <c r="G29" s="237"/>
      <c r="H29" s="237"/>
      <c r="I29" s="237">
        <v>2000</v>
      </c>
      <c r="J29" s="238"/>
    </row>
    <row r="30" spans="1:10" ht="18.75" customHeight="1">
      <c r="A30" s="798" t="s">
        <v>39</v>
      </c>
      <c r="B30" s="803" t="s">
        <v>854</v>
      </c>
      <c r="C30" s="237"/>
      <c r="D30" s="237"/>
      <c r="E30" s="237"/>
      <c r="F30" s="237"/>
      <c r="G30" s="237">
        <v>500</v>
      </c>
      <c r="H30" s="237"/>
      <c r="I30" s="237"/>
      <c r="J30" s="238"/>
    </row>
    <row r="31" spans="1:10" ht="18.75" customHeight="1">
      <c r="A31" s="798" t="s">
        <v>40</v>
      </c>
      <c r="B31" s="803" t="s">
        <v>396</v>
      </c>
      <c r="C31" s="237"/>
      <c r="D31" s="237"/>
      <c r="E31" s="237">
        <v>1000</v>
      </c>
      <c r="F31" s="237"/>
      <c r="G31" s="237"/>
      <c r="H31" s="237"/>
      <c r="I31" s="237">
        <v>1000</v>
      </c>
      <c r="J31" s="238"/>
    </row>
    <row r="32" spans="1:10" ht="18.75" customHeight="1">
      <c r="A32" s="798" t="s">
        <v>41</v>
      </c>
      <c r="B32" s="803" t="s">
        <v>397</v>
      </c>
      <c r="C32" s="237"/>
      <c r="D32" s="237"/>
      <c r="E32" s="237"/>
      <c r="F32" s="237"/>
      <c r="G32" s="237"/>
      <c r="H32" s="237"/>
      <c r="I32" s="237">
        <v>4500</v>
      </c>
      <c r="J32" s="238"/>
    </row>
    <row r="33" spans="1:10" ht="18.75" customHeight="1">
      <c r="A33" s="798" t="s">
        <v>42</v>
      </c>
      <c r="B33" s="803" t="s">
        <v>855</v>
      </c>
      <c r="C33" s="237"/>
      <c r="D33" s="237">
        <v>1112480</v>
      </c>
      <c r="E33" s="237"/>
      <c r="F33" s="237"/>
      <c r="G33" s="237"/>
      <c r="H33" s="237"/>
      <c r="I33" s="237"/>
      <c r="J33" s="238"/>
    </row>
    <row r="34" spans="1:10" ht="18.75" customHeight="1" thickBot="1">
      <c r="A34" s="798" t="s">
        <v>43</v>
      </c>
      <c r="B34" s="804" t="s">
        <v>856</v>
      </c>
      <c r="C34" s="805"/>
      <c r="D34" s="805"/>
      <c r="E34" s="805"/>
      <c r="F34" s="805"/>
      <c r="G34" s="805"/>
      <c r="H34" s="805"/>
      <c r="I34" s="805"/>
      <c r="J34" s="806">
        <v>1850</v>
      </c>
    </row>
    <row r="35" spans="1:10" ht="18.75" customHeight="1">
      <c r="A35" s="798" t="s">
        <v>44</v>
      </c>
      <c r="B35" s="807" t="s">
        <v>816</v>
      </c>
      <c r="C35" s="801"/>
      <c r="D35" s="801"/>
      <c r="E35" s="801"/>
      <c r="F35" s="801"/>
      <c r="G35" s="801"/>
      <c r="H35" s="801"/>
      <c r="I35" s="801"/>
      <c r="J35" s="802"/>
    </row>
    <row r="36" spans="1:10" ht="18.75" customHeight="1">
      <c r="A36" s="798" t="s">
        <v>45</v>
      </c>
      <c r="B36" s="803" t="s">
        <v>857</v>
      </c>
      <c r="C36" s="237">
        <v>15900</v>
      </c>
      <c r="D36" s="237">
        <v>97428</v>
      </c>
      <c r="E36" s="237"/>
      <c r="F36" s="237"/>
      <c r="G36" s="237"/>
      <c r="H36" s="237">
        <v>386167</v>
      </c>
      <c r="I36" s="237"/>
      <c r="J36" s="238"/>
    </row>
    <row r="37" spans="1:10" ht="18.75" customHeight="1">
      <c r="A37" s="798" t="s">
        <v>46</v>
      </c>
      <c r="B37" s="803" t="s">
        <v>858</v>
      </c>
      <c r="C37" s="237"/>
      <c r="D37" s="237">
        <v>17175</v>
      </c>
      <c r="E37" s="237"/>
      <c r="F37" s="237"/>
      <c r="G37" s="237"/>
      <c r="H37" s="237">
        <v>17175</v>
      </c>
      <c r="I37" s="237"/>
      <c r="J37" s="238"/>
    </row>
    <row r="38" spans="1:10" ht="18.75" customHeight="1" thickBot="1">
      <c r="A38" s="798" t="s">
        <v>47</v>
      </c>
      <c r="B38" s="804" t="s">
        <v>859</v>
      </c>
      <c r="C38" s="805"/>
      <c r="D38" s="805">
        <v>188610</v>
      </c>
      <c r="E38" s="805"/>
      <c r="F38" s="805">
        <v>0</v>
      </c>
      <c r="G38" s="805"/>
      <c r="H38" s="805">
        <v>227900</v>
      </c>
      <c r="I38" s="805"/>
      <c r="J38" s="806"/>
    </row>
    <row r="39" spans="1:10" ht="18.75" customHeight="1">
      <c r="A39" s="798" t="s">
        <v>49</v>
      </c>
      <c r="B39" s="807" t="s">
        <v>860</v>
      </c>
      <c r="C39" s="801"/>
      <c r="D39" s="801"/>
      <c r="E39" s="801"/>
      <c r="F39" s="801"/>
      <c r="G39" s="801"/>
      <c r="H39" s="801"/>
      <c r="I39" s="801"/>
      <c r="J39" s="802"/>
    </row>
    <row r="40" spans="1:10" s="241" customFormat="1" ht="18.75" customHeight="1">
      <c r="A40" s="798" t="s">
        <v>50</v>
      </c>
      <c r="B40" s="803" t="s">
        <v>817</v>
      </c>
      <c r="C40" s="237">
        <v>9000</v>
      </c>
      <c r="D40" s="237">
        <v>9956</v>
      </c>
      <c r="E40" s="237"/>
      <c r="F40" s="237"/>
      <c r="G40" s="237">
        <v>51478</v>
      </c>
      <c r="H40" s="237"/>
      <c r="I40" s="237"/>
      <c r="J40" s="238"/>
    </row>
    <row r="41" spans="1:10" s="241" customFormat="1" ht="18.75" customHeight="1">
      <c r="A41" s="798" t="s">
        <v>51</v>
      </c>
      <c r="B41" s="803" t="s">
        <v>266</v>
      </c>
      <c r="C41" s="237">
        <v>21335</v>
      </c>
      <c r="D41" s="237">
        <v>9957</v>
      </c>
      <c r="E41" s="237"/>
      <c r="F41" s="237"/>
      <c r="G41" s="237">
        <v>76455</v>
      </c>
      <c r="H41" s="237"/>
      <c r="I41" s="237"/>
      <c r="J41" s="238"/>
    </row>
    <row r="42" spans="1:10" s="241" customFormat="1" ht="18.75" customHeight="1">
      <c r="A42" s="798" t="s">
        <v>52</v>
      </c>
      <c r="B42" s="803" t="s">
        <v>593</v>
      </c>
      <c r="C42" s="237">
        <v>177</v>
      </c>
      <c r="D42" s="237">
        <f>10067+7847</f>
        <v>17914</v>
      </c>
      <c r="E42" s="237"/>
      <c r="F42" s="237"/>
      <c r="G42" s="237">
        <v>26489</v>
      </c>
      <c r="H42" s="237"/>
      <c r="I42" s="237"/>
      <c r="J42" s="238"/>
    </row>
    <row r="43" spans="1:10" s="241" customFormat="1" ht="18.75" customHeight="1">
      <c r="A43" s="798" t="s">
        <v>53</v>
      </c>
      <c r="B43" s="803" t="s">
        <v>818</v>
      </c>
      <c r="C43" s="237">
        <v>3400</v>
      </c>
      <c r="D43" s="237">
        <v>143770</v>
      </c>
      <c r="E43" s="237"/>
      <c r="F43" s="237"/>
      <c r="G43" s="237">
        <v>149500</v>
      </c>
      <c r="H43" s="237"/>
      <c r="I43" s="237"/>
      <c r="J43" s="238"/>
    </row>
    <row r="44" spans="1:10" ht="18.75" customHeight="1">
      <c r="A44" s="798" t="s">
        <v>54</v>
      </c>
      <c r="B44" s="803" t="s">
        <v>813</v>
      </c>
      <c r="C44" s="237"/>
      <c r="D44" s="237">
        <v>282431</v>
      </c>
      <c r="E44" s="237"/>
      <c r="F44" s="237"/>
      <c r="G44" s="795">
        <v>298750</v>
      </c>
      <c r="H44" s="237"/>
      <c r="I44" s="237"/>
      <c r="J44" s="238"/>
    </row>
    <row r="45" spans="1:10" ht="18.75" customHeight="1" thickBot="1">
      <c r="A45" s="798" t="s">
        <v>55</v>
      </c>
      <c r="B45" s="804" t="s">
        <v>814</v>
      </c>
      <c r="C45" s="805"/>
      <c r="D45" s="805">
        <v>227245</v>
      </c>
      <c r="E45" s="805"/>
      <c r="F45" s="805"/>
      <c r="G45" s="808">
        <v>294307</v>
      </c>
      <c r="H45" s="805"/>
      <c r="I45" s="805"/>
      <c r="J45" s="806"/>
    </row>
    <row r="46" spans="1:10" ht="18.75" customHeight="1" thickBot="1">
      <c r="A46" s="798" t="s">
        <v>56</v>
      </c>
      <c r="B46" s="809"/>
      <c r="C46" s="810"/>
      <c r="D46" s="810"/>
      <c r="E46" s="810"/>
      <c r="F46" s="810"/>
      <c r="G46" s="810"/>
      <c r="H46" s="810"/>
      <c r="I46" s="810"/>
      <c r="J46" s="811"/>
    </row>
    <row r="47" spans="1:10" ht="18.75" customHeight="1">
      <c r="A47" s="798" t="s">
        <v>57</v>
      </c>
      <c r="B47" s="807" t="s">
        <v>523</v>
      </c>
      <c r="C47" s="801"/>
      <c r="D47" s="801"/>
      <c r="E47" s="801"/>
      <c r="F47" s="801"/>
      <c r="G47" s="801"/>
      <c r="H47" s="801"/>
      <c r="I47" s="801"/>
      <c r="J47" s="802"/>
    </row>
    <row r="48" spans="1:10" ht="18.75" customHeight="1">
      <c r="A48" s="798" t="s">
        <v>58</v>
      </c>
      <c r="B48" s="803" t="s">
        <v>861</v>
      </c>
      <c r="C48" s="237">
        <v>1213237</v>
      </c>
      <c r="D48" s="237"/>
      <c r="E48" s="237"/>
      <c r="F48" s="237"/>
      <c r="G48" s="237">
        <v>1268987</v>
      </c>
      <c r="H48" s="237"/>
      <c r="I48" s="237"/>
      <c r="J48" s="238"/>
    </row>
    <row r="49" spans="1:10" ht="18.75" customHeight="1">
      <c r="A49" s="798" t="s">
        <v>59</v>
      </c>
      <c r="B49" s="803" t="s">
        <v>215</v>
      </c>
      <c r="C49" s="237"/>
      <c r="D49" s="237"/>
      <c r="E49" s="237"/>
      <c r="F49" s="237"/>
      <c r="G49" s="237">
        <v>51310</v>
      </c>
      <c r="H49" s="237"/>
      <c r="I49" s="237"/>
      <c r="J49" s="238"/>
    </row>
    <row r="50" spans="1:10" ht="18.75" customHeight="1" thickBot="1">
      <c r="A50" s="798" t="s">
        <v>60</v>
      </c>
      <c r="B50" s="804" t="s">
        <v>862</v>
      </c>
      <c r="C50" s="805">
        <v>46500</v>
      </c>
      <c r="D50" s="805"/>
      <c r="E50" s="805"/>
      <c r="F50" s="805"/>
      <c r="G50" s="805">
        <v>20000</v>
      </c>
      <c r="H50" s="805"/>
      <c r="I50" s="805"/>
      <c r="J50" s="806"/>
    </row>
    <row r="51" spans="1:10" ht="18.75" customHeight="1">
      <c r="A51" s="798" t="s">
        <v>61</v>
      </c>
      <c r="B51" s="807" t="s">
        <v>863</v>
      </c>
      <c r="C51" s="801"/>
      <c r="D51" s="801"/>
      <c r="E51" s="801"/>
      <c r="F51" s="801"/>
      <c r="G51" s="801"/>
      <c r="H51" s="801"/>
      <c r="I51" s="801"/>
      <c r="J51" s="802"/>
    </row>
    <row r="52" spans="1:10" ht="18.75" customHeight="1">
      <c r="A52" s="798" t="s">
        <v>62</v>
      </c>
      <c r="B52" s="803" t="s">
        <v>864</v>
      </c>
      <c r="C52" s="237">
        <v>400000</v>
      </c>
      <c r="D52" s="237"/>
      <c r="E52" s="237"/>
      <c r="F52" s="237"/>
      <c r="G52" s="237">
        <f>311566+2103</f>
        <v>313669</v>
      </c>
      <c r="H52" s="237"/>
      <c r="I52" s="237"/>
      <c r="J52" s="238"/>
    </row>
    <row r="53" spans="1:10" ht="18.75" customHeight="1" thickBot="1">
      <c r="A53" s="798" t="s">
        <v>63</v>
      </c>
      <c r="B53" s="804" t="s">
        <v>865</v>
      </c>
      <c r="C53" s="805">
        <v>1000000</v>
      </c>
      <c r="D53" s="805"/>
      <c r="E53" s="805"/>
      <c r="F53" s="805"/>
      <c r="G53" s="805">
        <v>883624</v>
      </c>
      <c r="H53" s="805"/>
      <c r="I53" s="805"/>
      <c r="J53" s="806"/>
    </row>
    <row r="54" spans="1:10" ht="18.75" customHeight="1" thickBot="1">
      <c r="A54" s="798" t="s">
        <v>64</v>
      </c>
      <c r="B54" s="812" t="s">
        <v>866</v>
      </c>
      <c r="C54" s="813"/>
      <c r="D54" s="813"/>
      <c r="E54" s="813"/>
      <c r="F54" s="813"/>
      <c r="G54" s="813"/>
      <c r="H54" s="813"/>
      <c r="I54" s="813"/>
      <c r="J54" s="814"/>
    </row>
    <row r="55" spans="1:10" ht="18.75" customHeight="1" thickBot="1">
      <c r="A55" s="796" t="s">
        <v>65</v>
      </c>
      <c r="B55" s="791" t="s">
        <v>867</v>
      </c>
      <c r="C55" s="792"/>
      <c r="D55" s="792"/>
      <c r="E55" s="792">
        <v>353850</v>
      </c>
      <c r="F55" s="792"/>
      <c r="G55" s="792"/>
      <c r="H55" s="792"/>
      <c r="I55" s="792">
        <v>353850</v>
      </c>
      <c r="J55" s="793"/>
    </row>
    <row r="56" spans="1:10" ht="18.75" customHeight="1" thickBot="1">
      <c r="A56" s="799" t="s">
        <v>66</v>
      </c>
      <c r="B56" s="815" t="s">
        <v>398</v>
      </c>
      <c r="C56" s="794">
        <f aca="true" t="shared" si="0" ref="C56:J56">SUM(C8:C55)</f>
        <v>3534316</v>
      </c>
      <c r="D56" s="794">
        <f t="shared" si="0"/>
        <v>2332477</v>
      </c>
      <c r="E56" s="794">
        <f t="shared" si="0"/>
        <v>374785</v>
      </c>
      <c r="F56" s="794">
        <f t="shared" si="0"/>
        <v>0</v>
      </c>
      <c r="G56" s="239">
        <f t="shared" si="0"/>
        <v>5097124</v>
      </c>
      <c r="H56" s="239">
        <f t="shared" si="0"/>
        <v>631242</v>
      </c>
      <c r="I56" s="239">
        <f t="shared" si="0"/>
        <v>376112</v>
      </c>
      <c r="J56" s="240">
        <f t="shared" si="0"/>
        <v>137100</v>
      </c>
    </row>
  </sheetData>
  <mergeCells count="13">
    <mergeCell ref="B1:J1"/>
    <mergeCell ref="C4:F4"/>
    <mergeCell ref="C5:D5"/>
    <mergeCell ref="E5:F5"/>
    <mergeCell ref="G4:J4"/>
    <mergeCell ref="G5:H5"/>
    <mergeCell ref="I5:J5"/>
    <mergeCell ref="B4:B5"/>
    <mergeCell ref="C7:D7"/>
    <mergeCell ref="E7:F7"/>
    <mergeCell ref="I2:J2"/>
    <mergeCell ref="G7:H7"/>
    <mergeCell ref="I7:J7"/>
  </mergeCells>
  <printOptions/>
  <pageMargins left="0.33" right="0.16" top="1.08" bottom="0.62" header="0.5" footer="0.5"/>
  <pageSetup horizontalDpi="600" verticalDpi="600" orientation="portrait" paperSize="9" scale="69" r:id="rId1"/>
  <headerFooter alignWithMargins="0">
    <oddHeader>&amp;L12. melléklet a...../.....(...) önkormányzati rendelethez&amp;C
Az önkormányzat  2014. évi költségvetési bevételei-kiadásai a kötelező és  önként vállalt feladatok felosztása szerint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3:J36"/>
  <sheetViews>
    <sheetView workbookViewId="0" topLeftCell="A1">
      <selection activeCell="G25" sqref="G25"/>
    </sheetView>
  </sheetViews>
  <sheetFormatPr defaultColWidth="9.00390625" defaultRowHeight="12.75"/>
  <cols>
    <col min="1" max="1" width="51.125" style="232" customWidth="1"/>
    <col min="2" max="2" width="13.00390625" style="232" customWidth="1"/>
    <col min="3" max="3" width="25.375" style="232" bestFit="1" customWidth="1"/>
    <col min="4" max="5" width="11.625" style="232" customWidth="1"/>
    <col min="6" max="6" width="13.75390625" style="232" customWidth="1"/>
    <col min="7" max="16384" width="11.625" style="232" customWidth="1"/>
  </cols>
  <sheetData>
    <row r="3" spans="1:3" ht="15.75">
      <c r="A3" s="242" t="s">
        <v>399</v>
      </c>
      <c r="C3" s="243" t="s">
        <v>400</v>
      </c>
    </row>
    <row r="4" spans="1:7" ht="26.25" customHeight="1">
      <c r="A4" s="242" t="s">
        <v>605</v>
      </c>
      <c r="C4" s="244"/>
      <c r="D4" s="244"/>
      <c r="E4" s="244"/>
      <c r="F4" s="244"/>
      <c r="G4" s="244"/>
    </row>
    <row r="5" spans="1:7" ht="12" customHeight="1">
      <c r="A5" s="242"/>
      <c r="C5" s="244"/>
      <c r="D5" s="244"/>
      <c r="E5" s="244"/>
      <c r="F5" s="244"/>
      <c r="G5" s="244"/>
    </row>
    <row r="6" spans="1:7" ht="26.25" customHeight="1">
      <c r="A6" s="245" t="s">
        <v>606</v>
      </c>
      <c r="C6" s="244"/>
      <c r="D6" s="244"/>
      <c r="E6" s="244"/>
      <c r="F6" s="244"/>
      <c r="G6" s="244"/>
    </row>
    <row r="7" spans="1:7" ht="9" customHeight="1">
      <c r="A7" s="245"/>
      <c r="C7" s="244"/>
      <c r="D7" s="244"/>
      <c r="E7" s="244"/>
      <c r="F7" s="244"/>
      <c r="G7" s="244"/>
    </row>
    <row r="8" spans="1:10" ht="26.25" customHeight="1" thickBot="1">
      <c r="A8" s="246" t="s">
        <v>401</v>
      </c>
      <c r="B8" s="243"/>
      <c r="C8" s="243"/>
      <c r="D8" s="243"/>
      <c r="E8" s="243"/>
      <c r="F8" s="243"/>
      <c r="G8" s="243"/>
      <c r="H8" s="243"/>
      <c r="I8" s="243"/>
      <c r="J8" s="243"/>
    </row>
    <row r="9" spans="1:10" ht="26.25" customHeight="1">
      <c r="A9" s="662" t="s">
        <v>609</v>
      </c>
      <c r="B9" s="663">
        <v>114603</v>
      </c>
      <c r="C9" s="247" t="s">
        <v>402</v>
      </c>
      <c r="D9" s="248"/>
      <c r="E9" s="249"/>
      <c r="F9" s="250"/>
      <c r="G9" s="250"/>
      <c r="H9" s="250"/>
      <c r="I9" s="251"/>
      <c r="J9" s="252"/>
    </row>
    <row r="10" spans="1:10" ht="26.25" customHeight="1">
      <c r="A10" s="664" t="s">
        <v>403</v>
      </c>
      <c r="B10" s="665">
        <v>0</v>
      </c>
      <c r="C10" s="253"/>
      <c r="D10" s="254"/>
      <c r="E10" s="254"/>
      <c r="F10" s="254"/>
      <c r="G10" s="254"/>
      <c r="H10" s="254"/>
      <c r="I10" s="254"/>
      <c r="J10" s="254"/>
    </row>
    <row r="11" spans="1:10" ht="26.25" customHeight="1" thickBot="1">
      <c r="A11" s="666" t="s">
        <v>608</v>
      </c>
      <c r="B11" s="667">
        <v>23582</v>
      </c>
      <c r="C11" s="255" t="s">
        <v>404</v>
      </c>
      <c r="D11" s="254"/>
      <c r="E11" s="256"/>
      <c r="F11" s="256"/>
      <c r="G11" s="256"/>
      <c r="H11" s="254"/>
      <c r="I11" s="256"/>
      <c r="J11" s="256"/>
    </row>
    <row r="12" spans="1:10" ht="26.25" customHeight="1" thickBot="1">
      <c r="A12" s="668" t="s">
        <v>405</v>
      </c>
      <c r="B12" s="669">
        <f>SUM(B9:B11)</f>
        <v>138185</v>
      </c>
      <c r="C12" s="257"/>
      <c r="D12" s="254"/>
      <c r="E12" s="256"/>
      <c r="F12" s="256"/>
      <c r="G12" s="256"/>
      <c r="H12" s="254"/>
      <c r="I12" s="256"/>
      <c r="J12" s="256"/>
    </row>
    <row r="13" spans="1:10" ht="11.25" customHeight="1">
      <c r="A13" s="258"/>
      <c r="B13" s="259"/>
      <c r="C13" s="257"/>
      <c r="D13" s="254"/>
      <c r="E13" s="256"/>
      <c r="F13" s="256"/>
      <c r="G13" s="256"/>
      <c r="H13" s="254"/>
      <c r="I13" s="256"/>
      <c r="J13" s="256"/>
    </row>
    <row r="14" spans="1:10" ht="26.25" customHeight="1" thickBot="1">
      <c r="A14" s="260" t="s">
        <v>406</v>
      </c>
      <c r="B14" s="256"/>
      <c r="C14" s="257"/>
      <c r="D14" s="254"/>
      <c r="E14" s="256"/>
      <c r="F14" s="256"/>
      <c r="G14" s="256"/>
      <c r="H14" s="254"/>
      <c r="I14" s="256"/>
      <c r="J14" s="256"/>
    </row>
    <row r="15" spans="1:10" ht="26.25" customHeight="1">
      <c r="A15" s="670" t="s">
        <v>580</v>
      </c>
      <c r="B15" s="671">
        <v>267173</v>
      </c>
      <c r="C15" s="257" t="s">
        <v>407</v>
      </c>
      <c r="D15" s="254"/>
      <c r="E15" s="256"/>
      <c r="F15" s="256"/>
      <c r="G15" s="256"/>
      <c r="H15" s="254"/>
      <c r="I15" s="256"/>
      <c r="J15" s="256"/>
    </row>
    <row r="16" spans="1:10" ht="26.25" customHeight="1">
      <c r="A16" s="672" t="s">
        <v>607</v>
      </c>
      <c r="B16" s="673"/>
      <c r="C16" s="261" t="s">
        <v>408</v>
      </c>
      <c r="D16" s="254"/>
      <c r="E16" s="262"/>
      <c r="F16" s="256"/>
      <c r="G16" s="256"/>
      <c r="H16" s="254"/>
      <c r="I16" s="256"/>
      <c r="J16" s="256"/>
    </row>
    <row r="17" spans="1:10" ht="26.25" customHeight="1">
      <c r="A17" s="664" t="s">
        <v>409</v>
      </c>
      <c r="B17" s="674">
        <v>63387</v>
      </c>
      <c r="C17" s="263" t="s">
        <v>410</v>
      </c>
      <c r="D17" s="264"/>
      <c r="E17" s="265"/>
      <c r="F17" s="265"/>
      <c r="G17" s="265"/>
      <c r="H17" s="264"/>
      <c r="I17" s="265"/>
      <c r="J17" s="265"/>
    </row>
    <row r="18" spans="1:10" ht="26.25" customHeight="1" thickBot="1">
      <c r="A18" s="675" t="s">
        <v>656</v>
      </c>
      <c r="B18" s="676">
        <v>7730</v>
      </c>
      <c r="C18" s="263" t="s">
        <v>410</v>
      </c>
      <c r="D18" s="264"/>
      <c r="E18" s="265"/>
      <c r="F18" s="265"/>
      <c r="G18" s="265"/>
      <c r="H18" s="264"/>
      <c r="I18" s="265"/>
      <c r="J18" s="265"/>
    </row>
    <row r="19" spans="1:10" ht="26.25" customHeight="1" thickBot="1">
      <c r="A19" s="668" t="s">
        <v>405</v>
      </c>
      <c r="B19" s="669">
        <f>SUM(B15:B18)</f>
        <v>338290</v>
      </c>
      <c r="C19" s="266"/>
      <c r="D19" s="252"/>
      <c r="E19" s="252"/>
      <c r="F19" s="252"/>
      <c r="G19" s="252"/>
      <c r="H19" s="252"/>
      <c r="I19" s="252"/>
      <c r="J19" s="252"/>
    </row>
    <row r="20" spans="1:10" ht="9.75" customHeight="1">
      <c r="A20" s="258"/>
      <c r="B20" s="259"/>
      <c r="C20" s="266"/>
      <c r="D20" s="252"/>
      <c r="E20" s="252"/>
      <c r="F20" s="252"/>
      <c r="G20" s="252"/>
      <c r="H20" s="252"/>
      <c r="I20" s="252"/>
      <c r="J20" s="252"/>
    </row>
    <row r="21" spans="1:10" ht="26.25" customHeight="1" thickBot="1">
      <c r="A21" s="267" t="s">
        <v>411</v>
      </c>
      <c r="B21" s="265"/>
      <c r="C21" s="247"/>
      <c r="D21" s="243"/>
      <c r="E21" s="243"/>
      <c r="F21" s="243"/>
      <c r="G21" s="243"/>
      <c r="H21" s="243"/>
      <c r="I21" s="243"/>
      <c r="J21" s="243"/>
    </row>
    <row r="22" spans="1:10" ht="26.25" customHeight="1">
      <c r="A22" s="677" t="s">
        <v>412</v>
      </c>
      <c r="B22" s="678">
        <v>46070</v>
      </c>
      <c r="C22" s="247" t="s">
        <v>402</v>
      </c>
      <c r="D22" s="243"/>
      <c r="E22" s="243"/>
      <c r="F22" s="243"/>
      <c r="G22" s="243"/>
      <c r="H22" s="243"/>
      <c r="I22" s="243"/>
      <c r="J22" s="243"/>
    </row>
    <row r="23" spans="1:10" ht="26.25" customHeight="1" thickBot="1">
      <c r="A23" s="675" t="s">
        <v>413</v>
      </c>
      <c r="B23" s="679">
        <v>227245</v>
      </c>
      <c r="C23" s="261" t="s">
        <v>408</v>
      </c>
      <c r="D23" s="254"/>
      <c r="E23" s="254"/>
      <c r="F23" s="254"/>
      <c r="G23" s="254"/>
      <c r="H23" s="254"/>
      <c r="I23" s="254"/>
      <c r="J23" s="254"/>
    </row>
    <row r="24" spans="1:10" ht="26.25" customHeight="1" thickBot="1">
      <c r="A24" s="668" t="s">
        <v>405</v>
      </c>
      <c r="B24" s="669">
        <f>SUM(B22:B23)</f>
        <v>273315</v>
      </c>
      <c r="C24" s="247"/>
      <c r="D24" s="243"/>
      <c r="E24" s="243"/>
      <c r="F24" s="243"/>
      <c r="G24" s="243"/>
      <c r="H24" s="243"/>
      <c r="I24" s="243"/>
      <c r="J24" s="243"/>
    </row>
    <row r="25" spans="1:10" ht="9.75" customHeight="1">
      <c r="A25" s="258"/>
      <c r="B25" s="259"/>
      <c r="C25" s="247"/>
      <c r="D25" s="243"/>
      <c r="E25" s="243"/>
      <c r="F25" s="243"/>
      <c r="G25" s="243"/>
      <c r="H25" s="243"/>
      <c r="I25" s="243"/>
      <c r="J25" s="243"/>
    </row>
    <row r="26" spans="1:10" ht="26.25" customHeight="1" thickBot="1">
      <c r="A26" s="246" t="s">
        <v>414</v>
      </c>
      <c r="B26" s="259"/>
      <c r="C26" s="247"/>
      <c r="D26" s="243"/>
      <c r="E26" s="243"/>
      <c r="F26" s="243"/>
      <c r="G26" s="243"/>
      <c r="H26" s="243"/>
      <c r="I26" s="243"/>
      <c r="J26" s="243"/>
    </row>
    <row r="27" spans="1:10" ht="41.25" customHeight="1">
      <c r="A27" s="680" t="s">
        <v>415</v>
      </c>
      <c r="B27" s="681">
        <v>19913</v>
      </c>
      <c r="C27" s="269" t="s">
        <v>610</v>
      </c>
      <c r="D27" s="243"/>
      <c r="E27" s="243"/>
      <c r="F27" s="243"/>
      <c r="G27" s="243"/>
      <c r="H27" s="243"/>
      <c r="I27" s="243"/>
      <c r="J27" s="243"/>
    </row>
    <row r="28" spans="1:10" ht="41.25" customHeight="1" thickBot="1">
      <c r="A28" s="682" t="s">
        <v>416</v>
      </c>
      <c r="B28" s="683">
        <v>10067</v>
      </c>
      <c r="C28" s="269" t="s">
        <v>417</v>
      </c>
      <c r="D28" s="243"/>
      <c r="E28" s="243"/>
      <c r="F28" s="243"/>
      <c r="G28" s="243"/>
      <c r="H28" s="243"/>
      <c r="I28" s="243"/>
      <c r="J28" s="243"/>
    </row>
    <row r="29" spans="1:10" ht="27.75" customHeight="1" thickBot="1">
      <c r="A29" s="668" t="s">
        <v>405</v>
      </c>
      <c r="B29" s="684">
        <f>SUM(B27:B28)</f>
        <v>29980</v>
      </c>
      <c r="C29" s="268"/>
      <c r="D29" s="243"/>
      <c r="E29" s="243"/>
      <c r="F29" s="243"/>
      <c r="G29" s="243"/>
      <c r="H29" s="243"/>
      <c r="I29" s="243"/>
      <c r="J29" s="243"/>
    </row>
    <row r="30" spans="1:10" ht="26.25" customHeight="1" thickBot="1">
      <c r="A30" s="246"/>
      <c r="B30" s="259"/>
      <c r="C30" s="247"/>
      <c r="D30" s="243"/>
      <c r="E30" s="243"/>
      <c r="F30" s="243"/>
      <c r="G30" s="243"/>
      <c r="H30" s="243"/>
      <c r="I30" s="243"/>
      <c r="J30" s="243"/>
    </row>
    <row r="31" spans="1:10" ht="29.25" customHeight="1" thickBot="1">
      <c r="A31" s="270" t="s">
        <v>418</v>
      </c>
      <c r="B31" s="271">
        <f>B12+B19+B24+B29</f>
        <v>779770</v>
      </c>
      <c r="C31" s="253"/>
      <c r="D31" s="254"/>
      <c r="E31" s="254"/>
      <c r="F31" s="254"/>
      <c r="G31" s="254"/>
      <c r="H31" s="254"/>
      <c r="I31" s="254"/>
      <c r="J31" s="254"/>
    </row>
    <row r="36" ht="12.75">
      <c r="B36" s="272"/>
    </row>
  </sheetData>
  <printOptions/>
  <pageMargins left="0.7875" right="0.7875" top="1.0527777777777778" bottom="1.0527777777777778" header="0.7875" footer="0.7875"/>
  <pageSetup horizontalDpi="300" verticalDpi="300" orientation="portrait" paperSize="9" scale="96" r:id="rId1"/>
  <headerFooter alignWithMargins="0">
    <oddHeader>&amp;L13. melléklet a...../.....(...)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B47"/>
  <sheetViews>
    <sheetView workbookViewId="0" topLeftCell="A13">
      <selection activeCell="G34" sqref="G34"/>
    </sheetView>
  </sheetViews>
  <sheetFormatPr defaultColWidth="9.00390625" defaultRowHeight="12.75"/>
  <cols>
    <col min="1" max="1" width="69.375" style="299" customWidth="1"/>
    <col min="2" max="2" width="11.875" style="299" customWidth="1"/>
    <col min="3" max="16384" width="9.125" style="299" customWidth="1"/>
  </cols>
  <sheetData>
    <row r="1" spans="1:2" ht="12.75">
      <c r="A1" s="297"/>
      <c r="B1" s="298" t="s">
        <v>461</v>
      </c>
    </row>
    <row r="2" spans="1:2" ht="13.5" thickBot="1">
      <c r="A2" s="928" t="s">
        <v>1</v>
      </c>
      <c r="B2" s="928"/>
    </row>
    <row r="3" spans="1:2" ht="30" customHeight="1" thickBot="1">
      <c r="A3" s="300" t="s">
        <v>462</v>
      </c>
      <c r="B3" s="301" t="s">
        <v>347</v>
      </c>
    </row>
    <row r="4" spans="1:2" ht="19.5" customHeight="1">
      <c r="A4" s="302" t="s">
        <v>463</v>
      </c>
      <c r="B4" s="303">
        <v>37440</v>
      </c>
    </row>
    <row r="5" spans="1:2" ht="19.5" customHeight="1">
      <c r="A5" s="304" t="s">
        <v>464</v>
      </c>
      <c r="B5" s="305">
        <v>6720</v>
      </c>
    </row>
    <row r="6" spans="1:2" ht="19.5" customHeight="1">
      <c r="A6" s="304" t="s">
        <v>750</v>
      </c>
      <c r="B6" s="305">
        <v>30000</v>
      </c>
    </row>
    <row r="7" spans="1:2" ht="19.5" customHeight="1">
      <c r="A7" s="304" t="s">
        <v>465</v>
      </c>
      <c r="B7" s="305">
        <v>7160</v>
      </c>
    </row>
    <row r="8" spans="1:2" ht="19.5" customHeight="1">
      <c r="A8" s="304" t="s">
        <v>466</v>
      </c>
      <c r="B8" s="305">
        <v>6360</v>
      </c>
    </row>
    <row r="9" spans="1:2" ht="19.5" customHeight="1">
      <c r="A9" s="304" t="s">
        <v>467</v>
      </c>
      <c r="B9" s="305">
        <v>5600</v>
      </c>
    </row>
    <row r="10" spans="1:2" ht="19.5" customHeight="1">
      <c r="A10" s="98" t="s">
        <v>468</v>
      </c>
      <c r="B10" s="114">
        <v>65000</v>
      </c>
    </row>
    <row r="11" spans="1:2" ht="38.25">
      <c r="A11" s="307" t="s">
        <v>751</v>
      </c>
      <c r="B11" s="308">
        <v>360000</v>
      </c>
    </row>
    <row r="12" spans="1:2" ht="19.5" customHeight="1">
      <c r="A12" s="306" t="s">
        <v>469</v>
      </c>
      <c r="B12" s="114">
        <v>5600</v>
      </c>
    </row>
    <row r="13" spans="1:2" ht="19.5" customHeight="1">
      <c r="A13" s="304" t="s">
        <v>584</v>
      </c>
      <c r="B13" s="114"/>
    </row>
    <row r="14" spans="1:2" ht="19.5" customHeight="1">
      <c r="A14" s="306" t="s">
        <v>470</v>
      </c>
      <c r="B14" s="114">
        <v>3600</v>
      </c>
    </row>
    <row r="15" spans="1:2" ht="19.5" customHeight="1">
      <c r="A15" s="306" t="s">
        <v>747</v>
      </c>
      <c r="B15" s="114">
        <v>2500</v>
      </c>
    </row>
    <row r="16" spans="1:2" ht="19.5" customHeight="1">
      <c r="A16" s="306" t="s">
        <v>471</v>
      </c>
      <c r="B16" s="309">
        <f>SUM(B17:B28)</f>
        <v>35125</v>
      </c>
    </row>
    <row r="17" spans="1:2" ht="15" customHeight="1">
      <c r="A17" s="306" t="s">
        <v>472</v>
      </c>
      <c r="B17" s="114">
        <v>1875</v>
      </c>
    </row>
    <row r="18" spans="1:2" ht="15" customHeight="1">
      <c r="A18" s="306" t="s">
        <v>473</v>
      </c>
      <c r="B18" s="114">
        <v>3000</v>
      </c>
    </row>
    <row r="19" spans="1:2" ht="15" customHeight="1">
      <c r="A19" s="306" t="s">
        <v>474</v>
      </c>
      <c r="B19" s="114">
        <v>1050</v>
      </c>
    </row>
    <row r="20" spans="1:2" ht="15" customHeight="1">
      <c r="A20" s="306" t="s">
        <v>475</v>
      </c>
      <c r="B20" s="114">
        <v>4950</v>
      </c>
    </row>
    <row r="21" spans="1:2" ht="15" customHeight="1">
      <c r="A21" s="306" t="s">
        <v>476</v>
      </c>
      <c r="B21" s="114">
        <v>2850</v>
      </c>
    </row>
    <row r="22" spans="1:2" ht="15" customHeight="1">
      <c r="A22" s="306" t="s">
        <v>477</v>
      </c>
      <c r="B22" s="114">
        <v>2400</v>
      </c>
    </row>
    <row r="23" spans="1:2" ht="15" customHeight="1">
      <c r="A23" s="306" t="s">
        <v>478</v>
      </c>
      <c r="B23" s="114">
        <v>5100</v>
      </c>
    </row>
    <row r="24" spans="1:2" ht="15" customHeight="1">
      <c r="A24" s="306" t="s">
        <v>479</v>
      </c>
      <c r="B24" s="114">
        <v>3450</v>
      </c>
    </row>
    <row r="25" spans="1:2" ht="15" customHeight="1">
      <c r="A25" s="306" t="s">
        <v>480</v>
      </c>
      <c r="B25" s="114">
        <v>3250</v>
      </c>
    </row>
    <row r="26" spans="1:2" ht="15" customHeight="1">
      <c r="A26" s="306" t="s">
        <v>481</v>
      </c>
      <c r="B26" s="114">
        <v>2400</v>
      </c>
    </row>
    <row r="27" spans="1:2" ht="15" customHeight="1">
      <c r="A27" s="306" t="s">
        <v>482</v>
      </c>
      <c r="B27" s="114">
        <v>2400</v>
      </c>
    </row>
    <row r="28" spans="1:2" ht="15" customHeight="1">
      <c r="A28" s="306" t="s">
        <v>483</v>
      </c>
      <c r="B28" s="114">
        <v>2400</v>
      </c>
    </row>
    <row r="29" spans="1:2" ht="19.5" customHeight="1">
      <c r="A29" s="306" t="s">
        <v>484</v>
      </c>
      <c r="B29" s="309">
        <f>SUM(B30:B38)</f>
        <v>36500</v>
      </c>
    </row>
    <row r="30" spans="1:2" ht="19.5" customHeight="1">
      <c r="A30" s="306" t="s">
        <v>749</v>
      </c>
      <c r="B30" s="114">
        <v>800</v>
      </c>
    </row>
    <row r="31" spans="1:2" ht="19.5" customHeight="1">
      <c r="A31" s="306" t="s">
        <v>806</v>
      </c>
      <c r="B31" s="114">
        <v>1365</v>
      </c>
    </row>
    <row r="32" spans="1:2" ht="19.5" customHeight="1">
      <c r="A32" s="306" t="s">
        <v>805</v>
      </c>
      <c r="B32" s="114">
        <v>3413</v>
      </c>
    </row>
    <row r="33" spans="1:2" ht="19.5" customHeight="1">
      <c r="A33" s="306" t="s">
        <v>807</v>
      </c>
      <c r="B33" s="114">
        <v>3045</v>
      </c>
    </row>
    <row r="34" spans="1:2" ht="19.5" customHeight="1">
      <c r="A34" s="306" t="s">
        <v>808</v>
      </c>
      <c r="B34" s="114">
        <v>5250</v>
      </c>
    </row>
    <row r="35" spans="1:2" ht="19.5" customHeight="1">
      <c r="A35" s="306" t="s">
        <v>753</v>
      </c>
      <c r="B35" s="114">
        <v>7612</v>
      </c>
    </row>
    <row r="36" spans="1:2" ht="19.5" customHeight="1">
      <c r="A36" s="306" t="s">
        <v>754</v>
      </c>
      <c r="B36" s="114">
        <v>5985</v>
      </c>
    </row>
    <row r="37" spans="1:2" ht="19.5" customHeight="1">
      <c r="A37" s="306" t="s">
        <v>755</v>
      </c>
      <c r="B37" s="114">
        <v>6720</v>
      </c>
    </row>
    <row r="38" spans="1:2" ht="19.5" customHeight="1">
      <c r="A38" s="306" t="s">
        <v>485</v>
      </c>
      <c r="B38" s="114">
        <v>2310</v>
      </c>
    </row>
    <row r="39" spans="1:2" ht="19.5" customHeight="1">
      <c r="A39" s="306" t="s">
        <v>811</v>
      </c>
      <c r="B39" s="114">
        <v>700</v>
      </c>
    </row>
    <row r="40" spans="1:2" ht="19.5" customHeight="1">
      <c r="A40" s="306" t="s">
        <v>809</v>
      </c>
      <c r="B40" s="114"/>
    </row>
    <row r="41" spans="1:2" ht="19.5" customHeight="1">
      <c r="A41" s="306" t="s">
        <v>752</v>
      </c>
      <c r="B41" s="114">
        <v>3000</v>
      </c>
    </row>
    <row r="42" spans="1:2" ht="19.5" customHeight="1">
      <c r="A42" s="306" t="s">
        <v>582</v>
      </c>
      <c r="B42" s="114">
        <v>20000</v>
      </c>
    </row>
    <row r="43" spans="1:2" ht="19.5" customHeight="1">
      <c r="A43" s="306" t="s">
        <v>583</v>
      </c>
      <c r="B43" s="114">
        <v>5000</v>
      </c>
    </row>
    <row r="44" spans="1:2" ht="19.5" customHeight="1">
      <c r="A44" s="306" t="s">
        <v>486</v>
      </c>
      <c r="B44" s="114">
        <v>5600</v>
      </c>
    </row>
    <row r="45" spans="1:2" ht="19.5" customHeight="1">
      <c r="A45" s="310" t="s">
        <v>748</v>
      </c>
      <c r="B45" s="311">
        <v>10000</v>
      </c>
    </row>
    <row r="46" spans="1:2" ht="19.5" customHeight="1" thickBot="1">
      <c r="A46" s="312" t="s">
        <v>487</v>
      </c>
      <c r="B46" s="313">
        <v>5000</v>
      </c>
    </row>
    <row r="47" spans="1:2" ht="19.5" customHeight="1" thickBot="1">
      <c r="A47" s="314" t="s">
        <v>488</v>
      </c>
      <c r="B47" s="315">
        <f>SUM(B4,B5,B6:B16,B29,B41:B46)</f>
        <v>650205</v>
      </c>
    </row>
  </sheetData>
  <mergeCells count="1">
    <mergeCell ref="A2:B2"/>
  </mergeCells>
  <printOptions/>
  <pageMargins left="1.39" right="0.75" top="0.87" bottom="0.51" header="0.29" footer="0.3"/>
  <pageSetup horizontalDpi="300" verticalDpi="300" orientation="portrait" paperSize="9" scale="83" r:id="rId1"/>
  <headerFooter alignWithMargins="0">
    <oddHeader>&amp;L 1. számú tájékoztató tábla&amp;C&amp;"Arial,Félkövér"&amp;12
 2014. évi rangsorolandó kiadások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4:D13"/>
  <sheetViews>
    <sheetView workbookViewId="0" topLeftCell="A1">
      <selection activeCell="C8" sqref="C8"/>
    </sheetView>
  </sheetViews>
  <sheetFormatPr defaultColWidth="9.00390625" defaultRowHeight="12.75"/>
  <cols>
    <col min="1" max="1" width="5.25390625" style="316" customWidth="1"/>
    <col min="2" max="2" width="28.25390625" style="316" customWidth="1"/>
    <col min="3" max="3" width="24.00390625" style="316" customWidth="1"/>
    <col min="4" max="4" width="18.125" style="316" customWidth="1"/>
    <col min="5" max="16384" width="9.125" style="316" customWidth="1"/>
  </cols>
  <sheetData>
    <row r="4" ht="13.5" thickBot="1">
      <c r="D4" s="317" t="s">
        <v>1</v>
      </c>
    </row>
    <row r="5" spans="1:4" ht="13.5" thickBot="1">
      <c r="A5" s="318"/>
      <c r="B5" s="319" t="s">
        <v>2</v>
      </c>
      <c r="C5" s="320" t="s">
        <v>3</v>
      </c>
      <c r="D5" s="321" t="s">
        <v>165</v>
      </c>
    </row>
    <row r="6" spans="1:4" ht="30" customHeight="1" thickBot="1">
      <c r="A6" s="322"/>
      <c r="B6" s="323" t="s">
        <v>489</v>
      </c>
      <c r="C6" s="324" t="s">
        <v>490</v>
      </c>
      <c r="D6" s="325" t="s">
        <v>491</v>
      </c>
    </row>
    <row r="7" spans="1:4" ht="27" customHeight="1">
      <c r="A7" s="326" t="s">
        <v>6</v>
      </c>
      <c r="B7" s="327" t="s">
        <v>492</v>
      </c>
      <c r="C7" s="328">
        <v>44000</v>
      </c>
      <c r="D7" s="329">
        <v>6000</v>
      </c>
    </row>
    <row r="8" spans="1:4" ht="27" customHeight="1">
      <c r="A8" s="326" t="s">
        <v>7</v>
      </c>
      <c r="B8" s="330" t="s">
        <v>493</v>
      </c>
      <c r="C8" s="331">
        <v>52000</v>
      </c>
      <c r="D8" s="332">
        <v>6500</v>
      </c>
    </row>
    <row r="9" spans="1:4" ht="27" customHeight="1" thickBot="1">
      <c r="A9" s="326" t="s">
        <v>8</v>
      </c>
      <c r="B9" s="330" t="s">
        <v>494</v>
      </c>
      <c r="C9" s="331">
        <v>4500</v>
      </c>
      <c r="D9" s="332">
        <v>10000</v>
      </c>
    </row>
    <row r="10" spans="1:4" ht="27" customHeight="1" thickBot="1">
      <c r="A10" s="333" t="s">
        <v>10</v>
      </c>
      <c r="B10" s="334" t="s">
        <v>258</v>
      </c>
      <c r="C10" s="335">
        <f>SUM(C7:C9)</f>
        <v>100500</v>
      </c>
      <c r="D10" s="336">
        <f>SUM(D7:D9)</f>
        <v>22500</v>
      </c>
    </row>
    <row r="11" ht="27" customHeight="1"/>
    <row r="12" ht="27" customHeight="1">
      <c r="C12" s="337" t="s">
        <v>495</v>
      </c>
    </row>
    <row r="13" ht="25.5" customHeight="1">
      <c r="C13" s="337" t="s">
        <v>382</v>
      </c>
    </row>
    <row r="14" ht="31.5" customHeight="1"/>
  </sheetData>
  <printOptions horizontalCentered="1"/>
  <pageMargins left="0.7874015748031497" right="0.7874015748031497" top="1.8503937007874016" bottom="0.984251968503937" header="1.1023622047244095" footer="0.5118110236220472"/>
  <pageSetup horizontalDpi="300" verticalDpi="300" orientation="portrait" r:id="rId1"/>
  <headerFooter alignWithMargins="0">
    <oddHeader>&amp;L&amp;8 2. számú tájékoztató tábla&amp;C&amp;"Arial CE,Félkövér"&amp;11
Az önkormányzat által nyújtott közvetett támogatások (kedvezmények)
&amp;R
&amp;9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Munka19"/>
  <dimension ref="A4:Q31"/>
  <sheetViews>
    <sheetView workbookViewId="0" topLeftCell="A1">
      <pane xSplit="11" topLeftCell="L1" activePane="topRight" state="frozen"/>
      <selection pane="topLeft" activeCell="H20" sqref="H20"/>
      <selection pane="topRight" activeCell="N25" sqref="N25"/>
    </sheetView>
  </sheetViews>
  <sheetFormatPr defaultColWidth="9.00390625" defaultRowHeight="12.75"/>
  <cols>
    <col min="1" max="1" width="3.875" style="338" customWidth="1"/>
    <col min="2" max="2" width="24.875" style="338" customWidth="1"/>
    <col min="3" max="4" width="9.25390625" style="339" customWidth="1"/>
    <col min="5" max="13" width="9.125" style="339" customWidth="1"/>
    <col min="14" max="14" width="9.75390625" style="339" bestFit="1" customWidth="1"/>
    <col min="15" max="15" width="10.125" style="339" customWidth="1"/>
    <col min="16" max="16" width="10.125" style="338" hidden="1" customWidth="1"/>
    <col min="17" max="16384" width="9.125" style="338" customWidth="1"/>
  </cols>
  <sheetData>
    <row r="3" ht="13.5" thickBot="1"/>
    <row r="4" spans="1:15" ht="13.5" thickBot="1">
      <c r="A4" s="340"/>
      <c r="B4" s="341" t="s">
        <v>2</v>
      </c>
      <c r="C4" s="342" t="s">
        <v>3</v>
      </c>
      <c r="D4" s="342" t="s">
        <v>165</v>
      </c>
      <c r="E4" s="342" t="s">
        <v>166</v>
      </c>
      <c r="F4" s="342" t="s">
        <v>235</v>
      </c>
      <c r="G4" s="342" t="s">
        <v>236</v>
      </c>
      <c r="H4" s="342" t="s">
        <v>237</v>
      </c>
      <c r="I4" s="342" t="s">
        <v>238</v>
      </c>
      <c r="J4" s="342" t="s">
        <v>239</v>
      </c>
      <c r="K4" s="342" t="s">
        <v>240</v>
      </c>
      <c r="L4" s="342" t="s">
        <v>241</v>
      </c>
      <c r="M4" s="342" t="s">
        <v>242</v>
      </c>
      <c r="N4" s="342" t="s">
        <v>243</v>
      </c>
      <c r="O4" s="343" t="s">
        <v>244</v>
      </c>
    </row>
    <row r="5" spans="1:15" ht="24.75" customHeight="1" thickBot="1">
      <c r="A5" s="344"/>
      <c r="B5" s="345" t="s">
        <v>153</v>
      </c>
      <c r="C5" s="346" t="s">
        <v>496</v>
      </c>
      <c r="D5" s="346" t="s">
        <v>497</v>
      </c>
      <c r="E5" s="346" t="s">
        <v>498</v>
      </c>
      <c r="F5" s="346" t="s">
        <v>499</v>
      </c>
      <c r="G5" s="346" t="s">
        <v>500</v>
      </c>
      <c r="H5" s="346" t="s">
        <v>501</v>
      </c>
      <c r="I5" s="346" t="s">
        <v>502</v>
      </c>
      <c r="J5" s="346" t="s">
        <v>503</v>
      </c>
      <c r="K5" s="346" t="s">
        <v>504</v>
      </c>
      <c r="L5" s="346" t="s">
        <v>505</v>
      </c>
      <c r="M5" s="346" t="s">
        <v>506</v>
      </c>
      <c r="N5" s="346" t="s">
        <v>507</v>
      </c>
      <c r="O5" s="347" t="s">
        <v>258</v>
      </c>
    </row>
    <row r="6" spans="1:15" ht="12.75">
      <c r="A6" s="348" t="s">
        <v>508</v>
      </c>
      <c r="B6" s="349" t="s">
        <v>509</v>
      </c>
      <c r="C6" s="350"/>
      <c r="D6" s="350"/>
      <c r="E6" s="350"/>
      <c r="F6" s="350"/>
      <c r="G6" s="350"/>
      <c r="H6" s="350"/>
      <c r="I6" s="350"/>
      <c r="J6" s="350"/>
      <c r="K6" s="350"/>
      <c r="L6" s="350"/>
      <c r="M6" s="350"/>
      <c r="N6" s="350"/>
      <c r="O6" s="351"/>
    </row>
    <row r="7" spans="1:16" ht="12.75">
      <c r="A7" s="348" t="s">
        <v>669</v>
      </c>
      <c r="B7" s="352" t="s">
        <v>510</v>
      </c>
      <c r="C7" s="350">
        <v>83000</v>
      </c>
      <c r="D7" s="350">
        <v>83000</v>
      </c>
      <c r="E7" s="350">
        <v>234000</v>
      </c>
      <c r="F7" s="350">
        <v>83000</v>
      </c>
      <c r="G7" s="350">
        <v>83000</v>
      </c>
      <c r="H7" s="350">
        <v>83000</v>
      </c>
      <c r="I7" s="350">
        <v>83000</v>
      </c>
      <c r="J7" s="350">
        <v>83000</v>
      </c>
      <c r="K7" s="350">
        <v>234000</v>
      </c>
      <c r="L7" s="350">
        <v>83000</v>
      </c>
      <c r="M7" s="350">
        <v>83000</v>
      </c>
      <c r="N7" s="350">
        <v>81352</v>
      </c>
      <c r="O7" s="353">
        <f>SUM(C7:N7)</f>
        <v>1296352</v>
      </c>
      <c r="P7" s="339" t="e">
        <f>#REF!</f>
        <v>#REF!</v>
      </c>
    </row>
    <row r="8" spans="1:16" ht="12.75">
      <c r="A8" s="348" t="s">
        <v>670</v>
      </c>
      <c r="B8" s="352" t="s">
        <v>511</v>
      </c>
      <c r="C8" s="354">
        <v>73314</v>
      </c>
      <c r="D8" s="354">
        <v>73314</v>
      </c>
      <c r="E8" s="354">
        <v>73314</v>
      </c>
      <c r="F8" s="354">
        <v>73314</v>
      </c>
      <c r="G8" s="354">
        <v>73314</v>
      </c>
      <c r="H8" s="354">
        <v>73314</v>
      </c>
      <c r="I8" s="354">
        <v>73314</v>
      </c>
      <c r="J8" s="354">
        <v>73314</v>
      </c>
      <c r="K8" s="354">
        <v>73314</v>
      </c>
      <c r="L8" s="354">
        <v>73314</v>
      </c>
      <c r="M8" s="354">
        <v>73315</v>
      </c>
      <c r="N8" s="354">
        <v>73315</v>
      </c>
      <c r="O8" s="353">
        <f aca="true" t="shared" si="0" ref="O8:O15">SUM(C8:N8)</f>
        <v>879770</v>
      </c>
      <c r="P8" s="339" t="e">
        <f>#REF!</f>
        <v>#REF!</v>
      </c>
    </row>
    <row r="9" spans="1:16" ht="12.75">
      <c r="A9" s="348" t="s">
        <v>671</v>
      </c>
      <c r="B9" s="352" t="s">
        <v>512</v>
      </c>
      <c r="C9" s="354">
        <v>4514</v>
      </c>
      <c r="D9" s="354">
        <v>4514</v>
      </c>
      <c r="E9" s="354">
        <v>4514</v>
      </c>
      <c r="F9" s="354">
        <v>4514</v>
      </c>
      <c r="G9" s="354">
        <v>4514</v>
      </c>
      <c r="H9" s="354">
        <v>4515</v>
      </c>
      <c r="I9" s="354">
        <v>4515</v>
      </c>
      <c r="J9" s="354">
        <v>4515</v>
      </c>
      <c r="K9" s="354">
        <v>4515</v>
      </c>
      <c r="L9" s="354">
        <v>4515</v>
      </c>
      <c r="M9" s="354">
        <v>4515</v>
      </c>
      <c r="N9" s="354">
        <v>4515</v>
      </c>
      <c r="O9" s="353">
        <f t="shared" si="0"/>
        <v>54175</v>
      </c>
      <c r="P9" s="339" t="e">
        <f>#REF!</f>
        <v>#REF!</v>
      </c>
    </row>
    <row r="10" spans="1:16" ht="12.75">
      <c r="A10" s="348" t="s">
        <v>672</v>
      </c>
      <c r="B10" s="352" t="s">
        <v>513</v>
      </c>
      <c r="C10" s="354">
        <v>73964</v>
      </c>
      <c r="D10" s="354">
        <v>73963</v>
      </c>
      <c r="E10" s="354">
        <v>73963</v>
      </c>
      <c r="F10" s="354">
        <v>73963</v>
      </c>
      <c r="G10" s="354">
        <v>73963</v>
      </c>
      <c r="H10" s="354">
        <v>73963</v>
      </c>
      <c r="I10" s="354">
        <v>73963</v>
      </c>
      <c r="J10" s="354">
        <v>73963</v>
      </c>
      <c r="K10" s="354">
        <v>73963</v>
      </c>
      <c r="L10" s="354">
        <v>73963</v>
      </c>
      <c r="M10" s="354">
        <v>73963</v>
      </c>
      <c r="N10" s="354">
        <v>73963</v>
      </c>
      <c r="O10" s="353">
        <f>SUM(C10:N10)</f>
        <v>887557</v>
      </c>
      <c r="P10" s="339" t="e">
        <f>#REF!</f>
        <v>#REF!</v>
      </c>
    </row>
    <row r="11" spans="1:16" ht="12.75">
      <c r="A11" s="348" t="s">
        <v>673</v>
      </c>
      <c r="B11" s="352" t="s">
        <v>514</v>
      </c>
      <c r="C11" s="354">
        <v>113365</v>
      </c>
      <c r="D11" s="354">
        <v>113365</v>
      </c>
      <c r="E11" s="354">
        <v>113365</v>
      </c>
      <c r="F11" s="354">
        <v>113365</v>
      </c>
      <c r="G11" s="354">
        <v>113365</v>
      </c>
      <c r="H11" s="354">
        <v>113365</v>
      </c>
      <c r="I11" s="354">
        <v>113364</v>
      </c>
      <c r="J11" s="354">
        <v>113364</v>
      </c>
      <c r="K11" s="354">
        <v>113364</v>
      </c>
      <c r="L11" s="354">
        <v>113364</v>
      </c>
      <c r="M11" s="354">
        <v>113364</v>
      </c>
      <c r="N11" s="354">
        <v>113364</v>
      </c>
      <c r="O11" s="353">
        <f t="shared" si="0"/>
        <v>1360374</v>
      </c>
      <c r="P11" s="339" t="e">
        <f>#REF!</f>
        <v>#REF!</v>
      </c>
    </row>
    <row r="12" spans="1:16" ht="12.75">
      <c r="A12" s="348" t="s">
        <v>674</v>
      </c>
      <c r="B12" s="352" t="s">
        <v>227</v>
      </c>
      <c r="C12" s="354">
        <v>542</v>
      </c>
      <c r="D12" s="354">
        <v>542</v>
      </c>
      <c r="E12" s="354">
        <v>542</v>
      </c>
      <c r="F12" s="354">
        <v>542</v>
      </c>
      <c r="G12" s="354">
        <v>542</v>
      </c>
      <c r="H12" s="354">
        <v>542</v>
      </c>
      <c r="I12" s="354">
        <v>542</v>
      </c>
      <c r="J12" s="354">
        <v>542</v>
      </c>
      <c r="K12" s="354">
        <v>541</v>
      </c>
      <c r="L12" s="354">
        <v>541</v>
      </c>
      <c r="M12" s="354">
        <v>541</v>
      </c>
      <c r="N12" s="354">
        <v>541</v>
      </c>
      <c r="O12" s="353">
        <f t="shared" si="0"/>
        <v>6500</v>
      </c>
      <c r="P12" s="339" t="e">
        <f>#REF!</f>
        <v>#REF!</v>
      </c>
    </row>
    <row r="13" spans="1:17" ht="12.75">
      <c r="A13" s="348" t="s">
        <v>675</v>
      </c>
      <c r="B13" s="352" t="s">
        <v>515</v>
      </c>
      <c r="C13" s="354">
        <v>116916</v>
      </c>
      <c r="D13" s="354">
        <v>116916</v>
      </c>
      <c r="E13" s="354">
        <v>116916</v>
      </c>
      <c r="F13" s="354">
        <v>116916</v>
      </c>
      <c r="G13" s="354">
        <v>116917</v>
      </c>
      <c r="H13" s="354">
        <v>116917</v>
      </c>
      <c r="I13" s="354">
        <v>116917</v>
      </c>
      <c r="J13" s="354">
        <v>116917</v>
      </c>
      <c r="K13" s="354">
        <v>116917</v>
      </c>
      <c r="L13" s="354">
        <v>116917</v>
      </c>
      <c r="M13" s="354">
        <v>116917</v>
      </c>
      <c r="N13" s="354">
        <v>116917</v>
      </c>
      <c r="O13" s="353">
        <f t="shared" si="0"/>
        <v>1403000</v>
      </c>
      <c r="P13" s="339" t="e">
        <f>#REF!</f>
        <v>#REF!</v>
      </c>
      <c r="Q13" s="355"/>
    </row>
    <row r="14" spans="1:16" ht="12.75">
      <c r="A14" s="348" t="s">
        <v>676</v>
      </c>
      <c r="B14" s="352" t="s">
        <v>516</v>
      </c>
      <c r="C14" s="354">
        <v>29487</v>
      </c>
      <c r="D14" s="354">
        <v>29487</v>
      </c>
      <c r="E14" s="354">
        <v>29487</v>
      </c>
      <c r="F14" s="354">
        <v>29487</v>
      </c>
      <c r="G14" s="354">
        <v>29487</v>
      </c>
      <c r="H14" s="354">
        <v>29487</v>
      </c>
      <c r="I14" s="354">
        <v>29488</v>
      </c>
      <c r="J14" s="354">
        <v>29488</v>
      </c>
      <c r="K14" s="354">
        <v>29488</v>
      </c>
      <c r="L14" s="354">
        <v>29488</v>
      </c>
      <c r="M14" s="354">
        <v>29488</v>
      </c>
      <c r="N14" s="354">
        <v>29488</v>
      </c>
      <c r="O14" s="353">
        <f t="shared" si="0"/>
        <v>353850</v>
      </c>
      <c r="P14" s="339" t="e">
        <f>#REF!</f>
        <v>#REF!</v>
      </c>
    </row>
    <row r="15" spans="1:15" ht="13.5" thickBot="1">
      <c r="A15" s="348" t="s">
        <v>677</v>
      </c>
      <c r="B15" s="356" t="s">
        <v>517</v>
      </c>
      <c r="C15" s="357"/>
      <c r="D15" s="357"/>
      <c r="E15" s="357"/>
      <c r="F15" s="357"/>
      <c r="G15" s="357"/>
      <c r="H15" s="357"/>
      <c r="I15" s="357"/>
      <c r="J15" s="357"/>
      <c r="K15" s="357"/>
      <c r="L15" s="357"/>
      <c r="M15" s="357"/>
      <c r="N15" s="357"/>
      <c r="O15" s="358">
        <f t="shared" si="0"/>
        <v>0</v>
      </c>
    </row>
    <row r="16" spans="1:16" ht="18" customHeight="1" thickBot="1">
      <c r="A16" s="348" t="s">
        <v>678</v>
      </c>
      <c r="B16" s="359" t="s">
        <v>518</v>
      </c>
      <c r="C16" s="360">
        <f aca="true" t="shared" si="1" ref="C16:M16">SUM(C7:C15)</f>
        <v>495102</v>
      </c>
      <c r="D16" s="360">
        <f t="shared" si="1"/>
        <v>495101</v>
      </c>
      <c r="E16" s="360">
        <f>SUM(E7:E15)</f>
        <v>646101</v>
      </c>
      <c r="F16" s="360">
        <f t="shared" si="1"/>
        <v>495101</v>
      </c>
      <c r="G16" s="360">
        <f t="shared" si="1"/>
        <v>495102</v>
      </c>
      <c r="H16" s="360">
        <f t="shared" si="1"/>
        <v>495103</v>
      </c>
      <c r="I16" s="360">
        <f t="shared" si="1"/>
        <v>495103</v>
      </c>
      <c r="J16" s="360">
        <f t="shared" si="1"/>
        <v>495103</v>
      </c>
      <c r="K16" s="360">
        <f>SUM(K7:K15)</f>
        <v>646102</v>
      </c>
      <c r="L16" s="360">
        <f t="shared" si="1"/>
        <v>495102</v>
      </c>
      <c r="M16" s="360">
        <f t="shared" si="1"/>
        <v>495103</v>
      </c>
      <c r="N16" s="360">
        <f>SUM(N7:N15)</f>
        <v>493455</v>
      </c>
      <c r="O16" s="361">
        <f>SUM(C16:N16)</f>
        <v>6241578</v>
      </c>
      <c r="P16" s="339" t="e">
        <f>SUM(P7:P15)</f>
        <v>#REF!</v>
      </c>
    </row>
    <row r="17" spans="1:15" ht="12.75">
      <c r="A17" s="348" t="s">
        <v>679</v>
      </c>
      <c r="B17" s="349" t="s">
        <v>519</v>
      </c>
      <c r="C17" s="350"/>
      <c r="D17" s="350"/>
      <c r="E17" s="350"/>
      <c r="F17" s="350"/>
      <c r="G17" s="350"/>
      <c r="H17" s="350"/>
      <c r="I17" s="350"/>
      <c r="J17" s="350"/>
      <c r="K17" s="350"/>
      <c r="L17" s="350"/>
      <c r="M17" s="350"/>
      <c r="N17" s="350"/>
      <c r="O17" s="351"/>
    </row>
    <row r="18" spans="1:17" ht="12.75">
      <c r="A18" s="348" t="s">
        <v>680</v>
      </c>
      <c r="B18" s="352" t="s">
        <v>520</v>
      </c>
      <c r="C18" s="354">
        <v>63211</v>
      </c>
      <c r="D18" s="354">
        <v>63212</v>
      </c>
      <c r="E18" s="354">
        <v>63212</v>
      </c>
      <c r="F18" s="354">
        <v>63212</v>
      </c>
      <c r="G18" s="354">
        <v>63212</v>
      </c>
      <c r="H18" s="354">
        <v>63212</v>
      </c>
      <c r="I18" s="354">
        <v>63212</v>
      </c>
      <c r="J18" s="354">
        <v>63212</v>
      </c>
      <c r="K18" s="354">
        <v>63212</v>
      </c>
      <c r="L18" s="354">
        <v>63212</v>
      </c>
      <c r="M18" s="354">
        <v>63212</v>
      </c>
      <c r="N18" s="354">
        <v>63212</v>
      </c>
      <c r="O18" s="353">
        <f aca="true" t="shared" si="2" ref="O18:O23">SUM(C18:N18)</f>
        <v>758543</v>
      </c>
      <c r="P18" s="339" t="e">
        <f>#REF!</f>
        <v>#REF!</v>
      </c>
      <c r="Q18" s="355"/>
    </row>
    <row r="19" spans="1:16" ht="12.75">
      <c r="A19" s="348" t="s">
        <v>681</v>
      </c>
      <c r="B19" s="352" t="s">
        <v>260</v>
      </c>
      <c r="C19" s="354">
        <v>14547</v>
      </c>
      <c r="D19" s="354">
        <v>14547</v>
      </c>
      <c r="E19" s="354">
        <v>14547</v>
      </c>
      <c r="F19" s="354">
        <v>14547</v>
      </c>
      <c r="G19" s="354">
        <v>14547</v>
      </c>
      <c r="H19" s="354">
        <v>14547</v>
      </c>
      <c r="I19" s="354">
        <v>14547</v>
      </c>
      <c r="J19" s="354">
        <v>14547</v>
      </c>
      <c r="K19" s="354">
        <v>14547</v>
      </c>
      <c r="L19" s="354">
        <v>14547</v>
      </c>
      <c r="M19" s="354">
        <v>14547</v>
      </c>
      <c r="N19" s="354">
        <v>14546</v>
      </c>
      <c r="O19" s="353">
        <f t="shared" si="2"/>
        <v>174563</v>
      </c>
      <c r="P19" s="339" t="e">
        <f>#REF!</f>
        <v>#REF!</v>
      </c>
    </row>
    <row r="20" spans="1:16" ht="12.75">
      <c r="A20" s="348" t="s">
        <v>682</v>
      </c>
      <c r="B20" s="352" t="s">
        <v>521</v>
      </c>
      <c r="C20" s="354">
        <v>170000</v>
      </c>
      <c r="D20" s="354">
        <v>170000</v>
      </c>
      <c r="E20" s="354">
        <v>280000</v>
      </c>
      <c r="F20" s="354">
        <v>170000</v>
      </c>
      <c r="G20" s="354">
        <v>170000</v>
      </c>
      <c r="H20" s="354">
        <v>170000</v>
      </c>
      <c r="I20" s="354">
        <v>170000</v>
      </c>
      <c r="J20" s="354">
        <v>170000</v>
      </c>
      <c r="K20" s="354">
        <v>280000</v>
      </c>
      <c r="L20" s="354">
        <v>170000</v>
      </c>
      <c r="M20" s="354">
        <v>170000</v>
      </c>
      <c r="N20" s="354">
        <v>327032</v>
      </c>
      <c r="O20" s="353">
        <f>SUM(C20:N20)</f>
        <v>2417032</v>
      </c>
      <c r="P20" s="339" t="e">
        <f>#REF!+#REF!+#REF!+#REF!+#REF!+#REF!</f>
        <v>#REF!</v>
      </c>
    </row>
    <row r="21" spans="1:16" ht="12.75">
      <c r="A21" s="348" t="s">
        <v>683</v>
      </c>
      <c r="B21" s="352" t="s">
        <v>179</v>
      </c>
      <c r="C21" s="354"/>
      <c r="D21" s="354"/>
      <c r="E21" s="354"/>
      <c r="F21" s="354"/>
      <c r="G21" s="354"/>
      <c r="H21" s="354"/>
      <c r="I21" s="354"/>
      <c r="J21" s="354"/>
      <c r="K21" s="354"/>
      <c r="L21" s="354"/>
      <c r="M21" s="354"/>
      <c r="N21" s="354"/>
      <c r="O21" s="353">
        <f t="shared" si="2"/>
        <v>0</v>
      </c>
      <c r="P21" s="339" t="e">
        <f>#REF!</f>
        <v>#REF!</v>
      </c>
    </row>
    <row r="22" spans="1:15" ht="12.75">
      <c r="A22" s="348" t="s">
        <v>684</v>
      </c>
      <c r="B22" s="352" t="s">
        <v>522</v>
      </c>
      <c r="C22" s="354"/>
      <c r="D22" s="354"/>
      <c r="E22" s="354"/>
      <c r="F22" s="354"/>
      <c r="G22" s="354"/>
      <c r="H22" s="354"/>
      <c r="I22" s="354"/>
      <c r="J22" s="354"/>
      <c r="K22" s="354"/>
      <c r="L22" s="354"/>
      <c r="M22" s="354"/>
      <c r="N22" s="354"/>
      <c r="O22" s="353">
        <f t="shared" si="2"/>
        <v>0</v>
      </c>
    </row>
    <row r="23" spans="1:16" ht="12.75">
      <c r="A23" s="348" t="s">
        <v>685</v>
      </c>
      <c r="B23" s="352" t="s">
        <v>523</v>
      </c>
      <c r="C23" s="354">
        <v>111692</v>
      </c>
      <c r="D23" s="354">
        <v>111692</v>
      </c>
      <c r="E23" s="354">
        <v>111692</v>
      </c>
      <c r="F23" s="354">
        <v>111692</v>
      </c>
      <c r="G23" s="354">
        <v>111692</v>
      </c>
      <c r="H23" s="354">
        <v>111691</v>
      </c>
      <c r="I23" s="354">
        <v>111691</v>
      </c>
      <c r="J23" s="354">
        <v>111691</v>
      </c>
      <c r="K23" s="354">
        <v>111691</v>
      </c>
      <c r="L23" s="354">
        <v>111691</v>
      </c>
      <c r="M23" s="354">
        <v>111691</v>
      </c>
      <c r="N23" s="354">
        <v>111691</v>
      </c>
      <c r="O23" s="353">
        <f t="shared" si="2"/>
        <v>1340297</v>
      </c>
      <c r="P23" s="339" t="e">
        <f>#REF!</f>
        <v>#REF!</v>
      </c>
    </row>
    <row r="24" spans="1:16" ht="12.75">
      <c r="A24" s="348" t="s">
        <v>686</v>
      </c>
      <c r="B24" s="352" t="s">
        <v>185</v>
      </c>
      <c r="C24" s="354">
        <v>30000</v>
      </c>
      <c r="D24" s="354">
        <v>30000</v>
      </c>
      <c r="E24" s="354">
        <v>30000</v>
      </c>
      <c r="F24" s="354">
        <v>30000</v>
      </c>
      <c r="G24" s="354">
        <v>30000</v>
      </c>
      <c r="H24" s="354">
        <v>30000</v>
      </c>
      <c r="I24" s="354">
        <v>30000</v>
      </c>
      <c r="J24" s="354">
        <v>30000</v>
      </c>
      <c r="K24" s="354">
        <v>30000</v>
      </c>
      <c r="L24" s="354">
        <v>30000</v>
      </c>
      <c r="M24" s="354">
        <v>30000</v>
      </c>
      <c r="N24" s="354">
        <v>867293</v>
      </c>
      <c r="O24" s="353">
        <f>SUM(C24:N24)</f>
        <v>1197293</v>
      </c>
      <c r="P24" s="339" t="e">
        <f>#REF!</f>
        <v>#REF!</v>
      </c>
    </row>
    <row r="25" spans="1:16" ht="13.5" thickBot="1">
      <c r="A25" s="348" t="s">
        <v>687</v>
      </c>
      <c r="B25" s="352" t="s">
        <v>516</v>
      </c>
      <c r="C25" s="354">
        <v>29487</v>
      </c>
      <c r="D25" s="354">
        <v>29487</v>
      </c>
      <c r="E25" s="354">
        <v>29487</v>
      </c>
      <c r="F25" s="354">
        <v>29487</v>
      </c>
      <c r="G25" s="354">
        <v>29487</v>
      </c>
      <c r="H25" s="354">
        <v>29487</v>
      </c>
      <c r="I25" s="354">
        <v>29488</v>
      </c>
      <c r="J25" s="354">
        <v>29488</v>
      </c>
      <c r="K25" s="354">
        <v>29488</v>
      </c>
      <c r="L25" s="354">
        <v>29488</v>
      </c>
      <c r="M25" s="354">
        <v>29488</v>
      </c>
      <c r="N25" s="354">
        <v>29488</v>
      </c>
      <c r="O25" s="353">
        <f>SUM(C25:N25)</f>
        <v>353850</v>
      </c>
      <c r="P25" s="339" t="e">
        <f>#REF!</f>
        <v>#REF!</v>
      </c>
    </row>
    <row r="26" spans="1:16" ht="18" customHeight="1" thickBot="1">
      <c r="A26" s="501" t="s">
        <v>688</v>
      </c>
      <c r="B26" s="359" t="s">
        <v>524</v>
      </c>
      <c r="C26" s="360">
        <f aca="true" t="shared" si="3" ref="C26:P26">SUM(C18:C25)</f>
        <v>418937</v>
      </c>
      <c r="D26" s="360">
        <f t="shared" si="3"/>
        <v>418938</v>
      </c>
      <c r="E26" s="360">
        <f t="shared" si="3"/>
        <v>528938</v>
      </c>
      <c r="F26" s="360">
        <f t="shared" si="3"/>
        <v>418938</v>
      </c>
      <c r="G26" s="360">
        <f t="shared" si="3"/>
        <v>418938</v>
      </c>
      <c r="H26" s="360">
        <f t="shared" si="3"/>
        <v>418937</v>
      </c>
      <c r="I26" s="360">
        <f t="shared" si="3"/>
        <v>418938</v>
      </c>
      <c r="J26" s="360">
        <f t="shared" si="3"/>
        <v>418938</v>
      </c>
      <c r="K26" s="360">
        <f t="shared" si="3"/>
        <v>528938</v>
      </c>
      <c r="L26" s="360">
        <f t="shared" si="3"/>
        <v>418938</v>
      </c>
      <c r="M26" s="360">
        <f t="shared" si="3"/>
        <v>418938</v>
      </c>
      <c r="N26" s="360">
        <f>SUM(N18:N25)</f>
        <v>1413262</v>
      </c>
      <c r="O26" s="361">
        <f>SUM(O18:O25)</f>
        <v>6241578</v>
      </c>
      <c r="P26" s="339" t="e">
        <f t="shared" si="3"/>
        <v>#REF!</v>
      </c>
    </row>
    <row r="27" spans="1:2" ht="12.75">
      <c r="A27" s="362"/>
      <c r="B27" s="363"/>
    </row>
    <row r="28" spans="1:2" ht="12.75">
      <c r="A28" s="362"/>
      <c r="B28" s="363"/>
    </row>
    <row r="29" ht="12.75">
      <c r="B29" s="363"/>
    </row>
    <row r="30" ht="12.75">
      <c r="B30" s="363"/>
    </row>
    <row r="31" ht="12.75">
      <c r="B31" s="363"/>
    </row>
  </sheetData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90" r:id="rId1"/>
  <headerFooter alignWithMargins="0">
    <oddHeader>&amp;L&amp;8 3. számú tájékoztató tábla&amp;C&amp;"Arial,Félkövér"&amp;12
Előirányzat felhasználási ütemterv
&amp;R
adatok ezer Ft-ban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zoomScale="85" zoomScaleNormal="85" workbookViewId="0" topLeftCell="A1">
      <selection activeCell="H33" sqref="H33"/>
    </sheetView>
  </sheetViews>
  <sheetFormatPr defaultColWidth="9.00390625" defaultRowHeight="18" customHeight="1"/>
  <cols>
    <col min="1" max="1" width="30.625" style="19" customWidth="1"/>
    <col min="2" max="2" width="10.00390625" style="19" customWidth="1"/>
    <col min="3" max="4" width="11.625" style="19" customWidth="1"/>
    <col min="5" max="5" width="10.375" style="19" bestFit="1" customWidth="1"/>
    <col min="6" max="6" width="9.75390625" style="19" bestFit="1" customWidth="1"/>
    <col min="7" max="7" width="9.375" style="19" customWidth="1"/>
    <col min="8" max="8" width="11.625" style="19" customWidth="1"/>
    <col min="9" max="9" width="11.00390625" style="19" customWidth="1"/>
    <col min="10" max="10" width="11.875" style="19" bestFit="1" customWidth="1"/>
    <col min="11" max="11" width="10.75390625" style="19" bestFit="1" customWidth="1"/>
    <col min="12" max="16384" width="11.625" style="19" customWidth="1"/>
  </cols>
  <sheetData>
    <row r="1" spans="1:11" ht="18" customHeight="1" thickBot="1">
      <c r="A1" s="929" t="s">
        <v>733</v>
      </c>
      <c r="B1" s="930"/>
      <c r="C1" s="930"/>
      <c r="D1" s="930"/>
      <c r="E1" s="930"/>
      <c r="F1" s="930"/>
      <c r="G1" s="930"/>
      <c r="H1" s="930"/>
      <c r="I1" s="930"/>
      <c r="J1" s="930"/>
      <c r="K1" s="931"/>
    </row>
    <row r="2" spans="1:11" ht="18" customHeight="1">
      <c r="A2" s="508" t="s">
        <v>734</v>
      </c>
      <c r="B2" s="934" t="s">
        <v>525</v>
      </c>
      <c r="C2" s="935"/>
      <c r="D2" s="935"/>
      <c r="E2" s="935"/>
      <c r="F2" s="935"/>
      <c r="G2" s="935"/>
      <c r="H2" s="935"/>
      <c r="I2" s="936"/>
      <c r="J2" s="934" t="s">
        <v>526</v>
      </c>
      <c r="K2" s="936"/>
    </row>
    <row r="3" spans="1:11" ht="18" customHeight="1" thickBot="1">
      <c r="A3" s="510" t="s">
        <v>735</v>
      </c>
      <c r="B3" s="937"/>
      <c r="C3" s="938"/>
      <c r="D3" s="938"/>
      <c r="E3" s="938"/>
      <c r="F3" s="938"/>
      <c r="G3" s="938"/>
      <c r="H3" s="938"/>
      <c r="I3" s="939"/>
      <c r="J3" s="937"/>
      <c r="K3" s="939"/>
    </row>
    <row r="4" spans="1:11" ht="18" customHeight="1" thickBot="1">
      <c r="A4" s="932" t="s">
        <v>527</v>
      </c>
      <c r="B4" s="944" t="s">
        <v>548</v>
      </c>
      <c r="C4" s="945"/>
      <c r="D4" s="945"/>
      <c r="E4" s="945"/>
      <c r="F4" s="946"/>
      <c r="G4" s="947" t="s">
        <v>249</v>
      </c>
      <c r="H4" s="947"/>
      <c r="I4" s="947"/>
      <c r="J4" s="940" t="s">
        <v>548</v>
      </c>
      <c r="K4" s="942" t="s">
        <v>549</v>
      </c>
    </row>
    <row r="5" spans="1:11" ht="26.25" thickBot="1">
      <c r="A5" s="933"/>
      <c r="B5" s="613"/>
      <c r="C5" s="614" t="s">
        <v>528</v>
      </c>
      <c r="D5" s="638" t="s">
        <v>736</v>
      </c>
      <c r="E5" s="640" t="s">
        <v>529</v>
      </c>
      <c r="F5" s="639" t="s">
        <v>530</v>
      </c>
      <c r="G5" s="614" t="s">
        <v>531</v>
      </c>
      <c r="H5" s="638" t="s">
        <v>532</v>
      </c>
      <c r="I5" s="640" t="s">
        <v>405</v>
      </c>
      <c r="J5" s="941"/>
      <c r="K5" s="943"/>
    </row>
    <row r="6" spans="1:11" ht="18" customHeight="1">
      <c r="A6" s="615" t="s">
        <v>533</v>
      </c>
      <c r="B6" s="620">
        <v>106010</v>
      </c>
      <c r="C6" s="621">
        <f>'[2]106010lakóing.'!D42</f>
        <v>8875</v>
      </c>
      <c r="D6" s="631"/>
      <c r="E6" s="641">
        <f aca="true" t="shared" si="0" ref="E6:E22">D6+C6</f>
        <v>8875</v>
      </c>
      <c r="F6" s="635"/>
      <c r="G6" s="625"/>
      <c r="H6" s="634">
        <f>'[2]106010lakóing.'!D24</f>
        <v>8875</v>
      </c>
      <c r="I6" s="641">
        <f aca="true" t="shared" si="1" ref="I6:I22">F6+G6+H6</f>
        <v>8875</v>
      </c>
      <c r="J6" s="635">
        <f>'[2]106010lakóing.'!D41</f>
        <v>6175</v>
      </c>
      <c r="K6" s="626">
        <f>'[2]106010lakóing.'!D8</f>
        <v>6175</v>
      </c>
    </row>
    <row r="7" spans="1:11" ht="18" customHeight="1">
      <c r="A7" s="616" t="s">
        <v>534</v>
      </c>
      <c r="B7" s="513">
        <v>13350</v>
      </c>
      <c r="C7" s="365">
        <f>'[2]013350nem lakás'!D36</f>
        <v>2600</v>
      </c>
      <c r="D7" s="610"/>
      <c r="E7" s="603">
        <f t="shared" si="0"/>
        <v>2600</v>
      </c>
      <c r="F7" s="591"/>
      <c r="G7" s="511"/>
      <c r="H7" s="611">
        <f>'[2]013350nem lakás'!D22</f>
        <v>1915</v>
      </c>
      <c r="I7" s="603">
        <f t="shared" si="1"/>
        <v>1915</v>
      </c>
      <c r="J7" s="591">
        <f>'[2]013350nem lakás'!D38</f>
        <v>0</v>
      </c>
      <c r="K7" s="512"/>
    </row>
    <row r="8" spans="1:11" ht="18" customHeight="1">
      <c r="A8" s="617" t="s">
        <v>535</v>
      </c>
      <c r="B8" s="514"/>
      <c r="C8" s="511"/>
      <c r="D8" s="611">
        <f>'[2]starmunka'!D52</f>
        <v>274237</v>
      </c>
      <c r="E8" s="603">
        <f t="shared" si="0"/>
        <v>274237</v>
      </c>
      <c r="F8" s="591">
        <f>'[2]starmunka'!D18</f>
        <v>193625</v>
      </c>
      <c r="G8" s="511">
        <f>'[2]starmunka'!D22</f>
        <v>26641</v>
      </c>
      <c r="H8" s="611">
        <f>'[2]starmunka'!D46</f>
        <v>63971</v>
      </c>
      <c r="I8" s="603">
        <f t="shared" si="1"/>
        <v>284237</v>
      </c>
      <c r="J8" s="591"/>
      <c r="K8" s="512"/>
    </row>
    <row r="9" spans="1:11" ht="18" customHeight="1">
      <c r="A9" s="617" t="s">
        <v>536</v>
      </c>
      <c r="B9" s="514"/>
      <c r="C9" s="511"/>
      <c r="D9" s="611">
        <f>'[2]hosszút. közfoglalk.'!D43</f>
        <v>38760</v>
      </c>
      <c r="E9" s="603">
        <f t="shared" si="0"/>
        <v>38760</v>
      </c>
      <c r="F9" s="591">
        <f>'[2]hosszút. közfoglalk.'!D12</f>
        <v>42688</v>
      </c>
      <c r="G9" s="511">
        <f>'[2]hosszút. közfoglalk.'!D17</f>
        <v>5763</v>
      </c>
      <c r="H9" s="611">
        <f>'[2]hosszút. közfoglalk.'!D37</f>
        <v>5470</v>
      </c>
      <c r="I9" s="603">
        <f t="shared" si="1"/>
        <v>53921</v>
      </c>
      <c r="J9" s="591"/>
      <c r="K9" s="512"/>
    </row>
    <row r="10" spans="1:11" ht="18" customHeight="1">
      <c r="A10" s="594" t="s">
        <v>737</v>
      </c>
      <c r="B10" s="515">
        <v>11130</v>
      </c>
      <c r="C10" s="511"/>
      <c r="D10" s="611"/>
      <c r="E10" s="603">
        <f t="shared" si="0"/>
        <v>0</v>
      </c>
      <c r="F10" s="591">
        <f>'[2]011130 Önkorm. igazgatási'!E38</f>
        <v>25029</v>
      </c>
      <c r="G10" s="511">
        <f>'[2]011130 Önkorm. igazgatási'!E48</f>
        <v>6808</v>
      </c>
      <c r="H10" s="611">
        <f>'[2]011130 Önkorm. igazgatási'!E113</f>
        <v>41260</v>
      </c>
      <c r="I10" s="603">
        <f t="shared" si="1"/>
        <v>73097</v>
      </c>
      <c r="J10" s="591"/>
      <c r="K10" s="512"/>
    </row>
    <row r="11" spans="1:11" ht="18" customHeight="1">
      <c r="A11" s="594" t="s">
        <v>537</v>
      </c>
      <c r="B11" s="516"/>
      <c r="C11" s="511"/>
      <c r="D11" s="611"/>
      <c r="E11" s="603">
        <f t="shared" si="0"/>
        <v>0</v>
      </c>
      <c r="F11" s="591"/>
      <c r="G11" s="511"/>
      <c r="H11" s="611">
        <f>'[2]kultúra '!D33</f>
        <v>32800</v>
      </c>
      <c r="I11" s="603">
        <f t="shared" si="1"/>
        <v>32800</v>
      </c>
      <c r="J11" s="591"/>
      <c r="K11" s="512"/>
    </row>
    <row r="12" spans="1:11" ht="18" customHeight="1">
      <c r="A12" s="594" t="s">
        <v>538</v>
      </c>
      <c r="B12" s="516">
        <v>66020</v>
      </c>
      <c r="C12" s="511">
        <f>'[2]066020 Városgazdálkodás'!E162</f>
        <v>86835</v>
      </c>
      <c r="D12" s="611">
        <f>'[2]066020 Városgazdálkodás'!E181</f>
        <v>389645</v>
      </c>
      <c r="E12" s="603">
        <f t="shared" si="0"/>
        <v>476480</v>
      </c>
      <c r="F12" s="591">
        <f>'[2]066020 Városgazdálkodás'!E37</f>
        <v>80483</v>
      </c>
      <c r="G12" s="511">
        <f>'[2]066020 Városgazdálkodás'!E52</f>
        <v>19068</v>
      </c>
      <c r="H12" s="612">
        <f>'[2]066020 Városgazdálkodás'!E127+'[2]066020 Városgazdálkodás'!E137-80000</f>
        <v>855344</v>
      </c>
      <c r="I12" s="603">
        <f t="shared" si="1"/>
        <v>954895</v>
      </c>
      <c r="J12" s="591">
        <f>'[2]066020 Városgazdálkodás'!E167+'[2]066020 Városgazdálkodás'!E190</f>
        <v>36500</v>
      </c>
      <c r="K12" s="512">
        <f>'[2]066020 Városgazdálkodás'!E191+'[2]066020 Városgazdálkodás'!E141</f>
        <v>10000</v>
      </c>
    </row>
    <row r="13" spans="1:11" ht="18" customHeight="1">
      <c r="A13" s="594" t="s">
        <v>375</v>
      </c>
      <c r="B13" s="516"/>
      <c r="C13" s="511"/>
      <c r="D13" s="611">
        <f>'[2]szociális'!E12+'[2]szociális'!E37</f>
        <v>197610</v>
      </c>
      <c r="E13" s="603">
        <f t="shared" si="0"/>
        <v>197610</v>
      </c>
      <c r="F13" s="591"/>
      <c r="G13" s="511"/>
      <c r="H13" s="611">
        <f>'[2]szociális'!C27+'[2]szociális'!C37</f>
        <v>72350</v>
      </c>
      <c r="I13" s="603">
        <f t="shared" si="1"/>
        <v>72350</v>
      </c>
      <c r="J13" s="591"/>
      <c r="K13" s="512"/>
    </row>
    <row r="14" spans="1:11" ht="18" customHeight="1">
      <c r="A14" s="594" t="s">
        <v>539</v>
      </c>
      <c r="B14" s="516"/>
      <c r="C14" s="511"/>
      <c r="D14" s="611"/>
      <c r="E14" s="603">
        <f t="shared" si="0"/>
        <v>0</v>
      </c>
      <c r="F14" s="591"/>
      <c r="G14" s="511"/>
      <c r="H14" s="612">
        <f>'[2]további szakf_'!F21</f>
        <v>92200</v>
      </c>
      <c r="I14" s="603">
        <f t="shared" si="1"/>
        <v>92200</v>
      </c>
      <c r="J14" s="591">
        <f>'[2]további szakf_'!F25</f>
        <v>8000</v>
      </c>
      <c r="K14" s="512"/>
    </row>
    <row r="15" spans="1:11" ht="18" customHeight="1">
      <c r="A15" s="594" t="s">
        <v>540</v>
      </c>
      <c r="B15" s="516"/>
      <c r="C15" s="511"/>
      <c r="D15" s="611"/>
      <c r="E15" s="603">
        <f t="shared" si="0"/>
        <v>0</v>
      </c>
      <c r="F15" s="591">
        <f>'[2]0200001erdőgazd.'!E19</f>
        <v>4992</v>
      </c>
      <c r="G15" s="511">
        <f>'[2]0200001erdőgazd.'!E26</f>
        <v>1470</v>
      </c>
      <c r="H15" s="611">
        <f>'[2]0200001erdőgazd.'!E58</f>
        <v>700</v>
      </c>
      <c r="I15" s="603">
        <f t="shared" si="1"/>
        <v>7162</v>
      </c>
      <c r="J15" s="591"/>
      <c r="K15" s="512"/>
    </row>
    <row r="16" spans="1:11" ht="18" customHeight="1">
      <c r="A16" s="594" t="s">
        <v>738</v>
      </c>
      <c r="B16" s="516" t="s">
        <v>739</v>
      </c>
      <c r="C16" s="511"/>
      <c r="D16" s="611"/>
      <c r="E16" s="603">
        <f t="shared" si="0"/>
        <v>0</v>
      </c>
      <c r="F16" s="591">
        <f>'[2]takarítás-köztisztaság'!E21</f>
        <v>6592</v>
      </c>
      <c r="G16" s="511">
        <f>'[2]takarítás-köztisztaság'!E26</f>
        <v>1912</v>
      </c>
      <c r="H16" s="612">
        <f>'[2]takarítás-köztisztaság'!E55</f>
        <v>29791</v>
      </c>
      <c r="I16" s="603">
        <f t="shared" si="1"/>
        <v>38295</v>
      </c>
      <c r="J16" s="591"/>
      <c r="K16" s="512"/>
    </row>
    <row r="17" spans="1:11" ht="18" customHeight="1">
      <c r="A17" s="594" t="s">
        <v>541</v>
      </c>
      <c r="B17" s="516" t="s">
        <v>740</v>
      </c>
      <c r="C17" s="511"/>
      <c r="D17" s="611"/>
      <c r="E17" s="603">
        <f t="shared" si="0"/>
        <v>0</v>
      </c>
      <c r="F17" s="591">
        <f>'[2]zöldterület kezelés'!E20</f>
        <v>13120</v>
      </c>
      <c r="G17" s="511">
        <f>'[2]zöldterület kezelés'!E27</f>
        <v>3620</v>
      </c>
      <c r="H17" s="612">
        <f>'[2]zöldterület kezelés'!E57</f>
        <v>51770</v>
      </c>
      <c r="I17" s="603">
        <f t="shared" si="1"/>
        <v>68510</v>
      </c>
      <c r="J17" s="591"/>
      <c r="K17" s="512"/>
    </row>
    <row r="18" spans="1:11" ht="18" customHeight="1">
      <c r="A18" s="594" t="s">
        <v>542</v>
      </c>
      <c r="B18" s="516"/>
      <c r="C18" s="511"/>
      <c r="D18" s="611"/>
      <c r="E18" s="603">
        <f t="shared" si="0"/>
        <v>0</v>
      </c>
      <c r="F18" s="591"/>
      <c r="G18" s="511"/>
      <c r="H18" s="611">
        <f>'[2]állateü.'!E59</f>
        <v>1810</v>
      </c>
      <c r="I18" s="603">
        <f t="shared" si="1"/>
        <v>1810</v>
      </c>
      <c r="J18" s="591"/>
      <c r="K18" s="512"/>
    </row>
    <row r="19" spans="1:11" ht="18" customHeight="1">
      <c r="A19" s="594" t="s">
        <v>377</v>
      </c>
      <c r="B19" s="516">
        <v>96010</v>
      </c>
      <c r="C19" s="511">
        <f>'[2]Óvodai int.étkeztetés 096010'!E83</f>
        <v>8750</v>
      </c>
      <c r="D19" s="611"/>
      <c r="E19" s="603">
        <f t="shared" si="0"/>
        <v>8750</v>
      </c>
      <c r="F19" s="591"/>
      <c r="G19" s="511"/>
      <c r="H19" s="611">
        <f>'[2]Óvodai int.étkeztetés 096010'!E68</f>
        <v>30000</v>
      </c>
      <c r="I19" s="603">
        <f t="shared" si="1"/>
        <v>30000</v>
      </c>
      <c r="J19" s="591"/>
      <c r="K19" s="512"/>
    </row>
    <row r="20" spans="1:11" ht="18" customHeight="1">
      <c r="A20" s="594" t="s">
        <v>378</v>
      </c>
      <c r="B20" s="516">
        <v>96020</v>
      </c>
      <c r="C20" s="511">
        <f>'[2]iskolai, intézményi étkeztetés'!E83</f>
        <v>27000</v>
      </c>
      <c r="D20" s="611"/>
      <c r="E20" s="603">
        <f t="shared" si="0"/>
        <v>27000</v>
      </c>
      <c r="F20" s="591"/>
      <c r="G20" s="511"/>
      <c r="H20" s="611">
        <f>'[2]iskolai, intézményi étkeztetés'!E68</f>
        <v>100000</v>
      </c>
      <c r="I20" s="603">
        <f t="shared" si="1"/>
        <v>100000</v>
      </c>
      <c r="J20" s="591"/>
      <c r="K20" s="512"/>
    </row>
    <row r="21" spans="1:11" ht="26.25">
      <c r="A21" s="618" t="s">
        <v>543</v>
      </c>
      <c r="B21" s="517"/>
      <c r="C21" s="511">
        <v>1112480</v>
      </c>
      <c r="D21" s="611"/>
      <c r="E21" s="603">
        <f t="shared" si="0"/>
        <v>1112480</v>
      </c>
      <c r="F21" s="591"/>
      <c r="G21" s="511"/>
      <c r="H21" s="611"/>
      <c r="I21" s="603">
        <f t="shared" si="1"/>
        <v>0</v>
      </c>
      <c r="J21" s="591"/>
      <c r="K21" s="512"/>
    </row>
    <row r="22" spans="1:11" ht="18" customHeight="1" thickBot="1">
      <c r="A22" s="619" t="s">
        <v>544</v>
      </c>
      <c r="B22" s="622"/>
      <c r="C22" s="623"/>
      <c r="D22" s="632"/>
      <c r="E22" s="642">
        <f t="shared" si="0"/>
        <v>0</v>
      </c>
      <c r="F22" s="636"/>
      <c r="G22" s="623"/>
      <c r="H22" s="632">
        <v>1850</v>
      </c>
      <c r="I22" s="642">
        <f t="shared" si="1"/>
        <v>1850</v>
      </c>
      <c r="J22" s="636"/>
      <c r="K22" s="624"/>
    </row>
    <row r="23" spans="1:11" ht="18" customHeight="1" thickBot="1">
      <c r="A23" s="644" t="s">
        <v>545</v>
      </c>
      <c r="B23" s="645"/>
      <c r="C23" s="646">
        <f>SUM(C6:C22)</f>
        <v>1246540</v>
      </c>
      <c r="D23" s="647">
        <f>SUM(D6:D22)</f>
        <v>900252</v>
      </c>
      <c r="E23" s="643">
        <f>D23+C23</f>
        <v>2146792</v>
      </c>
      <c r="F23" s="648">
        <f aca="true" t="shared" si="2" ref="F23:K23">SUM(F6:F22)</f>
        <v>366529</v>
      </c>
      <c r="G23" s="646">
        <f t="shared" si="2"/>
        <v>65282</v>
      </c>
      <c r="H23" s="647">
        <f t="shared" si="2"/>
        <v>1390106</v>
      </c>
      <c r="I23" s="643">
        <f t="shared" si="2"/>
        <v>1821917</v>
      </c>
      <c r="J23" s="648">
        <f t="shared" si="2"/>
        <v>50675</v>
      </c>
      <c r="K23" s="649">
        <f t="shared" si="2"/>
        <v>16175</v>
      </c>
    </row>
    <row r="24" spans="1:11" ht="18" customHeight="1" thickBot="1">
      <c r="A24" s="627" t="s">
        <v>546</v>
      </c>
      <c r="B24" s="628"/>
      <c r="C24" s="629"/>
      <c r="D24" s="633"/>
      <c r="E24" s="643">
        <f>J23</f>
        <v>50675</v>
      </c>
      <c r="F24" s="637"/>
      <c r="G24" s="629"/>
      <c r="H24" s="633"/>
      <c r="I24" s="643">
        <f>K23</f>
        <v>16175</v>
      </c>
      <c r="J24" s="637"/>
      <c r="K24" s="630"/>
    </row>
    <row r="25" spans="1:11" ht="18" customHeight="1" thickBot="1">
      <c r="A25" s="650" t="s">
        <v>545</v>
      </c>
      <c r="B25" s="651"/>
      <c r="C25" s="652"/>
      <c r="D25" s="653"/>
      <c r="E25" s="643">
        <f>E23+E24</f>
        <v>2197467</v>
      </c>
      <c r="F25" s="654"/>
      <c r="G25" s="652"/>
      <c r="H25" s="653"/>
      <c r="I25" s="643">
        <f>I23+I24</f>
        <v>1838092</v>
      </c>
      <c r="J25" s="654"/>
      <c r="K25" s="655"/>
    </row>
  </sheetData>
  <mergeCells count="8">
    <mergeCell ref="A1:K1"/>
    <mergeCell ref="A4:A5"/>
    <mergeCell ref="B2:I3"/>
    <mergeCell ref="J2:K3"/>
    <mergeCell ref="J4:J5"/>
    <mergeCell ref="K4:K5"/>
    <mergeCell ref="B4:F4"/>
    <mergeCell ref="G4:I4"/>
  </mergeCells>
  <printOptions/>
  <pageMargins left="0.61" right="0.19652777777777777" top="0.84" bottom="0.19652777777777777" header="0.17" footer="0.5118055555555555"/>
  <pageSetup firstPageNumber="1" useFirstPageNumber="1" fitToHeight="1" fitToWidth="1" horizontalDpi="300" verticalDpi="300" orientation="landscape" paperSize="9" r:id="rId1"/>
  <headerFooter alignWithMargins="0">
    <oddHeader>&amp;L4. számú tájékoztató tábla
&amp;C
&amp;"Arial CE,Félkövér"&amp;12Önkormányzati szakfeladatos összesítő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workbookViewId="0" topLeftCell="A1">
      <selection activeCell="D8" sqref="D8"/>
    </sheetView>
  </sheetViews>
  <sheetFormatPr defaultColWidth="9.00390625" defaultRowHeight="21.75" customHeight="1"/>
  <cols>
    <col min="1" max="1" width="24.75390625" style="19" customWidth="1"/>
    <col min="2" max="2" width="9.875" style="19" customWidth="1"/>
    <col min="3" max="3" width="10.125" style="19" customWidth="1"/>
    <col min="4" max="7" width="11.625" style="19" customWidth="1"/>
    <col min="8" max="8" width="11.125" style="19" customWidth="1"/>
    <col min="9" max="9" width="11.625" style="19" customWidth="1"/>
    <col min="10" max="10" width="12.125" style="19" customWidth="1"/>
    <col min="11" max="11" width="10.75390625" style="19" customWidth="1"/>
    <col min="12" max="16384" width="11.625" style="19" customWidth="1"/>
  </cols>
  <sheetData>
    <row r="1" spans="1:13" ht="21.75" customHeight="1">
      <c r="A1" s="948" t="s">
        <v>547</v>
      </c>
      <c r="B1" s="951" t="s">
        <v>741</v>
      </c>
      <c r="C1" s="952"/>
      <c r="D1" s="952"/>
      <c r="E1" s="952"/>
      <c r="F1" s="952"/>
      <c r="G1" s="952"/>
      <c r="H1" s="952"/>
      <c r="I1" s="952"/>
      <c r="J1" s="952"/>
      <c r="K1" s="953"/>
      <c r="L1" s="364"/>
      <c r="M1" s="366"/>
    </row>
    <row r="2" spans="1:11" ht="21.75" customHeight="1" thickBot="1">
      <c r="A2" s="949"/>
      <c r="B2" s="954" t="s">
        <v>525</v>
      </c>
      <c r="C2" s="955"/>
      <c r="D2" s="955"/>
      <c r="E2" s="955"/>
      <c r="F2" s="955"/>
      <c r="G2" s="955"/>
      <c r="H2" s="955"/>
      <c r="I2" s="956"/>
      <c r="J2" s="938" t="s">
        <v>526</v>
      </c>
      <c r="K2" s="939"/>
    </row>
    <row r="3" spans="1:11" ht="21.75" customHeight="1" thickBot="1">
      <c r="A3" s="950"/>
      <c r="B3" s="957" t="s">
        <v>548</v>
      </c>
      <c r="C3" s="947"/>
      <c r="D3" s="947"/>
      <c r="E3" s="947"/>
      <c r="F3" s="947" t="s">
        <v>249</v>
      </c>
      <c r="G3" s="947"/>
      <c r="H3" s="947"/>
      <c r="I3" s="958"/>
      <c r="J3" s="596" t="s">
        <v>548</v>
      </c>
      <c r="K3" s="597" t="s">
        <v>549</v>
      </c>
    </row>
    <row r="4" spans="1:11" ht="38.25">
      <c r="A4" s="593"/>
      <c r="B4" s="605" t="s">
        <v>528</v>
      </c>
      <c r="C4" s="606" t="s">
        <v>804</v>
      </c>
      <c r="D4" s="607" t="s">
        <v>742</v>
      </c>
      <c r="E4" s="608" t="s">
        <v>529</v>
      </c>
      <c r="F4" s="605" t="s">
        <v>530</v>
      </c>
      <c r="G4" s="609" t="s">
        <v>531</v>
      </c>
      <c r="H4" s="607" t="s">
        <v>550</v>
      </c>
      <c r="I4" s="608" t="s">
        <v>405</v>
      </c>
      <c r="J4" s="598"/>
      <c r="K4" s="599"/>
    </row>
    <row r="5" spans="1:11" ht="21.75" customHeight="1">
      <c r="A5" s="594" t="s">
        <v>374</v>
      </c>
      <c r="B5" s="520">
        <f>'[2]011130 Hivatal igazgatási (2)'!E170</f>
        <v>15900</v>
      </c>
      <c r="C5" s="519">
        <f>'[2]011130 Hivatal igazgatási (2)'!E164</f>
        <v>0</v>
      </c>
      <c r="D5" s="590">
        <f>I5-B5</f>
        <v>370267</v>
      </c>
      <c r="E5" s="603">
        <f>B5+C5+D5</f>
        <v>386167</v>
      </c>
      <c r="F5" s="520">
        <f>'[2]011130 Hivatal igazgatási (2)'!E44</f>
        <v>236617</v>
      </c>
      <c r="G5" s="519">
        <f>'[2]011130 Hivatal igazgatási (2)'!E54</f>
        <v>68400</v>
      </c>
      <c r="H5" s="590">
        <f>'[2]011130 Hivatal igazgatási (2)'!E125+'[2]011130 Hivatal igazgatási (2)'!E130</f>
        <v>81150</v>
      </c>
      <c r="I5" s="603">
        <f>F5+G5+H5</f>
        <v>386167</v>
      </c>
      <c r="J5" s="518"/>
      <c r="K5" s="512"/>
    </row>
    <row r="6" spans="1:11" ht="21.75" customHeight="1">
      <c r="A6" s="594"/>
      <c r="B6" s="520"/>
      <c r="C6" s="519"/>
      <c r="D6" s="590"/>
      <c r="E6" s="603"/>
      <c r="F6" s="520"/>
      <c r="G6" s="519"/>
      <c r="H6" s="590"/>
      <c r="I6" s="603">
        <f>F6+G6+H6</f>
        <v>0</v>
      </c>
      <c r="J6" s="518"/>
      <c r="K6" s="512"/>
    </row>
    <row r="7" spans="1:11" ht="21.75" customHeight="1">
      <c r="A7" s="594" t="s">
        <v>375</v>
      </c>
      <c r="B7" s="520"/>
      <c r="C7" s="519"/>
      <c r="D7" s="590">
        <f>'[2]szociális'!F12+188610</f>
        <v>227900</v>
      </c>
      <c r="E7" s="603">
        <f>SUM(B7:D7)</f>
        <v>227900</v>
      </c>
      <c r="F7" s="520"/>
      <c r="G7" s="519"/>
      <c r="H7" s="590">
        <f>'[2]szociális'!C12</f>
        <v>227900</v>
      </c>
      <c r="I7" s="603">
        <f>SUM(F7:H7)</f>
        <v>227900</v>
      </c>
      <c r="J7" s="518"/>
      <c r="K7" s="512"/>
    </row>
    <row r="8" spans="1:11" ht="21.75" customHeight="1">
      <c r="A8" s="594"/>
      <c r="B8" s="520"/>
      <c r="C8" s="519"/>
      <c r="D8" s="590"/>
      <c r="E8" s="603">
        <f>B8+C8+D8</f>
        <v>0</v>
      </c>
      <c r="F8" s="520"/>
      <c r="G8" s="519"/>
      <c r="H8" s="590"/>
      <c r="I8" s="603">
        <f>F8+G8+H8</f>
        <v>0</v>
      </c>
      <c r="J8" s="518"/>
      <c r="K8" s="512"/>
    </row>
    <row r="9" spans="1:11" ht="21.75" customHeight="1">
      <c r="A9" s="594"/>
      <c r="B9" s="520"/>
      <c r="C9" s="519"/>
      <c r="D9" s="590"/>
      <c r="E9" s="603">
        <f>B9+C9+D9</f>
        <v>0</v>
      </c>
      <c r="F9" s="520"/>
      <c r="G9" s="519"/>
      <c r="H9" s="590"/>
      <c r="I9" s="603">
        <f>F9+G9+H9</f>
        <v>0</v>
      </c>
      <c r="J9" s="518"/>
      <c r="K9" s="512"/>
    </row>
    <row r="10" spans="1:11" ht="21.75" customHeight="1" thickBot="1">
      <c r="A10" s="595" t="s">
        <v>743</v>
      </c>
      <c r="B10" s="521"/>
      <c r="C10" s="522"/>
      <c r="D10" s="592">
        <v>17175</v>
      </c>
      <c r="E10" s="604">
        <f>B10+C10+D10</f>
        <v>17175</v>
      </c>
      <c r="F10" s="521">
        <v>12060</v>
      </c>
      <c r="G10" s="522">
        <v>3275</v>
      </c>
      <c r="H10" s="592">
        <v>1840</v>
      </c>
      <c r="I10" s="604">
        <f>F10+G10+H10</f>
        <v>17175</v>
      </c>
      <c r="J10" s="523"/>
      <c r="K10" s="524"/>
    </row>
    <row r="11" spans="1:11" ht="21.75" customHeight="1" thickBot="1">
      <c r="A11" s="600" t="s">
        <v>545</v>
      </c>
      <c r="B11" s="525">
        <f aca="true" t="shared" si="0" ref="B11:I11">SUM(B5:B10)</f>
        <v>15900</v>
      </c>
      <c r="C11" s="526">
        <f t="shared" si="0"/>
        <v>0</v>
      </c>
      <c r="D11" s="601">
        <f t="shared" si="0"/>
        <v>615342</v>
      </c>
      <c r="E11" s="602">
        <f t="shared" si="0"/>
        <v>631242</v>
      </c>
      <c r="F11" s="525">
        <f t="shared" si="0"/>
        <v>248677</v>
      </c>
      <c r="G11" s="526">
        <f t="shared" si="0"/>
        <v>71675</v>
      </c>
      <c r="H11" s="601">
        <f t="shared" si="0"/>
        <v>310890</v>
      </c>
      <c r="I11" s="602">
        <f t="shared" si="0"/>
        <v>631242</v>
      </c>
      <c r="J11" s="525">
        <f>SUM(J5:J9)</f>
        <v>0</v>
      </c>
      <c r="K11" s="527">
        <f>SUM(K5:K9)</f>
        <v>0</v>
      </c>
    </row>
  </sheetData>
  <mergeCells count="6">
    <mergeCell ref="A1:A3"/>
    <mergeCell ref="B1:K1"/>
    <mergeCell ref="B2:I2"/>
    <mergeCell ref="J2:K2"/>
    <mergeCell ref="B3:E3"/>
    <mergeCell ref="F3:I3"/>
  </mergeCells>
  <printOptions/>
  <pageMargins left="0.39375" right="0.19652777777777777" top="1.16" bottom="0.19652777777777777" header="0.5118055555555555" footer="0.5118055555555555"/>
  <pageSetup fitToHeight="1" fitToWidth="1" horizontalDpi="300" verticalDpi="300" orientation="landscape" paperSize="9" r:id="rId1"/>
  <headerFooter alignWithMargins="0">
    <oddHeader>&amp;L5. számú tájékoztató tábla&amp;C
&amp;"Arial CE,Félkövér"&amp;12Polgármesteri Hivatal szakfeladatos összesítője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IU52"/>
  <sheetViews>
    <sheetView workbookViewId="0" topLeftCell="A1">
      <selection activeCell="H23" sqref="H23"/>
    </sheetView>
  </sheetViews>
  <sheetFormatPr defaultColWidth="9.00390625" defaultRowHeight="16.5" customHeight="1"/>
  <cols>
    <col min="1" max="1" width="46.625" style="367" bestFit="1" customWidth="1"/>
    <col min="2" max="3" width="11.625" style="367" customWidth="1"/>
    <col min="4" max="4" width="13.875" style="367" customWidth="1"/>
    <col min="5" max="16384" width="9.00390625" style="367" customWidth="1"/>
  </cols>
  <sheetData>
    <row r="1" spans="1:255" ht="18.75" customHeight="1" thickBot="1">
      <c r="A1" s="528" t="s">
        <v>551</v>
      </c>
      <c r="C1" s="368" t="s">
        <v>552</v>
      </c>
      <c r="IU1" s="824"/>
    </row>
    <row r="2" spans="1:255" ht="24.75" customHeight="1" thickBot="1">
      <c r="A2" s="862" t="s">
        <v>885</v>
      </c>
      <c r="B2" s="829" t="s">
        <v>758</v>
      </c>
      <c r="C2" s="830" t="s">
        <v>759</v>
      </c>
      <c r="IU2" s="824"/>
    </row>
    <row r="3" spans="1:255" ht="15" customHeight="1" thickBot="1">
      <c r="A3" s="825"/>
      <c r="B3" s="825"/>
      <c r="C3" s="825"/>
      <c r="IU3" s="824"/>
    </row>
    <row r="4" spans="1:255" ht="18.75" customHeight="1" thickBot="1">
      <c r="A4" s="831" t="s">
        <v>161</v>
      </c>
      <c r="B4" s="832">
        <v>0</v>
      </c>
      <c r="C4" s="833">
        <f>C6</f>
        <v>0</v>
      </c>
      <c r="D4" s="369"/>
      <c r="IU4" s="824"/>
    </row>
    <row r="5" spans="1:255" ht="18.75" customHeight="1">
      <c r="A5" s="876" t="s">
        <v>760</v>
      </c>
      <c r="B5" s="584"/>
      <c r="C5" s="877"/>
      <c r="D5" s="369"/>
      <c r="IU5" s="824"/>
    </row>
    <row r="6" spans="1:255" ht="18.75" customHeight="1">
      <c r="A6" s="582" t="s">
        <v>761</v>
      </c>
      <c r="B6" s="581"/>
      <c r="C6" s="583"/>
      <c r="IU6" s="824"/>
    </row>
    <row r="7" spans="1:255" ht="18" customHeight="1" thickBot="1">
      <c r="A7" s="585" t="s">
        <v>288</v>
      </c>
      <c r="B7" s="379"/>
      <c r="C7" s="380"/>
      <c r="IU7" s="824"/>
    </row>
    <row r="8" spans="1:255" ht="33" customHeight="1">
      <c r="A8" s="834" t="s">
        <v>868</v>
      </c>
      <c r="B8" s="835">
        <f>9000+28861</f>
        <v>37861</v>
      </c>
      <c r="C8" s="836">
        <v>23000</v>
      </c>
      <c r="IU8" s="824"/>
    </row>
    <row r="9" spans="1:255" ht="18.75" customHeight="1">
      <c r="A9" s="837"/>
      <c r="B9" s="371"/>
      <c r="C9" s="372"/>
      <c r="IU9" s="824"/>
    </row>
    <row r="10" spans="1:255" ht="29.25" customHeight="1" thickBot="1">
      <c r="A10" s="838" t="s">
        <v>869</v>
      </c>
      <c r="B10" s="839"/>
      <c r="C10" s="840"/>
      <c r="IU10" s="824"/>
    </row>
    <row r="11" spans="1:255" ht="17.25" customHeight="1" thickBot="1">
      <c r="A11" s="841" t="s">
        <v>870</v>
      </c>
      <c r="B11" s="383">
        <v>1000</v>
      </c>
      <c r="C11" s="384">
        <v>1000</v>
      </c>
      <c r="F11" s="825"/>
      <c r="IU11" s="824"/>
    </row>
    <row r="12" spans="1:255" ht="18.75" customHeight="1" thickBot="1">
      <c r="A12" s="842" t="s">
        <v>871</v>
      </c>
      <c r="B12" s="383">
        <f>SUM(B13:B18)</f>
        <v>2600</v>
      </c>
      <c r="C12" s="384">
        <f>SUM(C13:C18)</f>
        <v>200</v>
      </c>
      <c r="E12" s="369"/>
      <c r="IU12" s="824"/>
    </row>
    <row r="13" spans="1:255" ht="18.75" customHeight="1">
      <c r="A13" s="843" t="s">
        <v>553</v>
      </c>
      <c r="B13" s="844">
        <v>200</v>
      </c>
      <c r="C13" s="845">
        <v>0</v>
      </c>
      <c r="IU13" s="824"/>
    </row>
    <row r="14" spans="1:255" ht="18.75" customHeight="1">
      <c r="A14" s="373" t="s">
        <v>554</v>
      </c>
      <c r="B14" s="371">
        <v>1000</v>
      </c>
      <c r="C14" s="372">
        <v>0</v>
      </c>
      <c r="D14" s="385" t="s">
        <v>762</v>
      </c>
      <c r="IU14" s="824"/>
    </row>
    <row r="15" spans="1:255" ht="18.75" customHeight="1">
      <c r="A15" s="370" t="s">
        <v>555</v>
      </c>
      <c r="B15" s="371">
        <v>1000</v>
      </c>
      <c r="C15" s="372">
        <v>0</v>
      </c>
      <c r="D15" s="385" t="s">
        <v>762</v>
      </c>
      <c r="IU15" s="824"/>
    </row>
    <row r="16" spans="1:255" ht="18.75" customHeight="1">
      <c r="A16" s="374" t="s">
        <v>556</v>
      </c>
      <c r="B16" s="371">
        <v>200</v>
      </c>
      <c r="C16" s="372">
        <v>200</v>
      </c>
      <c r="D16" s="385" t="s">
        <v>762</v>
      </c>
      <c r="IU16" s="824"/>
    </row>
    <row r="17" spans="1:255" ht="18.75" customHeight="1">
      <c r="A17" s="370" t="s">
        <v>557</v>
      </c>
      <c r="B17" s="371">
        <v>200</v>
      </c>
      <c r="C17" s="372">
        <v>0</v>
      </c>
      <c r="IU17" s="824"/>
    </row>
    <row r="18" spans="1:255" ht="18.75" customHeight="1" thickBot="1">
      <c r="A18" s="846"/>
      <c r="B18" s="839"/>
      <c r="C18" s="840"/>
      <c r="D18" s="385" t="s">
        <v>762</v>
      </c>
      <c r="IU18" s="824"/>
    </row>
    <row r="19" spans="1:255" ht="18.75" customHeight="1" thickBot="1">
      <c r="A19" s="842" t="s">
        <v>883</v>
      </c>
      <c r="B19" s="383">
        <f>SUM(B20:B24)</f>
        <v>2400</v>
      </c>
      <c r="C19" s="384">
        <f>SUM(C20:C24)</f>
        <v>1900</v>
      </c>
      <c r="IU19" s="824"/>
    </row>
    <row r="20" spans="1:255" ht="18.75" customHeight="1">
      <c r="A20" s="847" t="s">
        <v>558</v>
      </c>
      <c r="B20" s="848">
        <v>500</v>
      </c>
      <c r="C20" s="849">
        <v>500</v>
      </c>
      <c r="IU20" s="824"/>
    </row>
    <row r="21" spans="1:255" ht="18.75" customHeight="1">
      <c r="A21" s="370" t="s">
        <v>559</v>
      </c>
      <c r="B21" s="377">
        <v>500</v>
      </c>
      <c r="C21" s="378">
        <v>500</v>
      </c>
      <c r="IU21" s="824"/>
    </row>
    <row r="22" spans="1:255" ht="18.75" customHeight="1">
      <c r="A22" s="374" t="s">
        <v>560</v>
      </c>
      <c r="B22" s="371">
        <v>500</v>
      </c>
      <c r="C22" s="372">
        <v>0</v>
      </c>
      <c r="IU22" s="824"/>
    </row>
    <row r="23" spans="1:255" ht="18.75" customHeight="1">
      <c r="A23" s="370" t="s">
        <v>561</v>
      </c>
      <c r="B23" s="377">
        <v>400</v>
      </c>
      <c r="C23" s="378">
        <v>400</v>
      </c>
      <c r="D23" s="385" t="s">
        <v>762</v>
      </c>
      <c r="IU23" s="824"/>
    </row>
    <row r="24" spans="1:255" ht="18.75" customHeight="1">
      <c r="A24" s="370" t="s">
        <v>562</v>
      </c>
      <c r="B24" s="377">
        <v>500</v>
      </c>
      <c r="C24" s="378">
        <v>500</v>
      </c>
      <c r="IU24" s="824"/>
    </row>
    <row r="25" spans="1:255" ht="18.75" customHeight="1">
      <c r="A25" s="370"/>
      <c r="B25" s="377"/>
      <c r="C25" s="378"/>
      <c r="IU25" s="824"/>
    </row>
    <row r="26" spans="1:255" ht="18.75" customHeight="1" thickBot="1">
      <c r="A26" s="850" t="s">
        <v>872</v>
      </c>
      <c r="B26" s="379"/>
      <c r="C26" s="380"/>
      <c r="IU26" s="824"/>
    </row>
    <row r="27" spans="1:255" ht="18.75" customHeight="1" thickBot="1">
      <c r="A27" s="842" t="s">
        <v>873</v>
      </c>
      <c r="B27" s="383">
        <f>SUM(B28:B31)</f>
        <v>2500</v>
      </c>
      <c r="C27" s="384">
        <f>SUM(C28:C31)</f>
        <v>2500</v>
      </c>
      <c r="D27" s="381"/>
      <c r="IU27" s="824"/>
    </row>
    <row r="28" spans="1:255" ht="18.75" customHeight="1">
      <c r="A28" s="843" t="s">
        <v>563</v>
      </c>
      <c r="B28" s="844">
        <v>2500</v>
      </c>
      <c r="C28" s="851"/>
      <c r="E28" s="367" t="s">
        <v>874</v>
      </c>
      <c r="IU28" s="824"/>
    </row>
    <row r="29" spans="1:255" ht="29.25" customHeight="1">
      <c r="A29" s="852" t="s">
        <v>875</v>
      </c>
      <c r="B29" s="375"/>
      <c r="C29" s="376">
        <v>1000</v>
      </c>
      <c r="IU29" s="824"/>
    </row>
    <row r="30" spans="1:255" ht="29.25" customHeight="1">
      <c r="A30" s="852" t="s">
        <v>876</v>
      </c>
      <c r="B30" s="375"/>
      <c r="C30" s="376">
        <v>1500</v>
      </c>
      <c r="IU30" s="824"/>
    </row>
    <row r="31" spans="1:255" ht="18.75" customHeight="1" thickBot="1">
      <c r="A31" s="850"/>
      <c r="B31" s="853"/>
      <c r="C31" s="854"/>
      <c r="IU31" s="824"/>
    </row>
    <row r="32" spans="1:255" ht="28.5" customHeight="1" thickBot="1">
      <c r="A32" s="855" t="s">
        <v>884</v>
      </c>
      <c r="B32" s="383">
        <v>1000</v>
      </c>
      <c r="C32" s="384">
        <v>1000</v>
      </c>
      <c r="D32" s="385" t="s">
        <v>877</v>
      </c>
      <c r="IU32" s="824"/>
    </row>
    <row r="33" spans="1:255" ht="18.75" customHeight="1" thickBot="1">
      <c r="A33" s="382" t="s">
        <v>878</v>
      </c>
      <c r="B33" s="586">
        <f>SUM(B35:B36)</f>
        <v>3200</v>
      </c>
      <c r="C33" s="587">
        <f>SUM(C35:C36)</f>
        <v>3200</v>
      </c>
      <c r="D33" s="385"/>
      <c r="E33" s="385"/>
      <c r="IU33" s="824"/>
    </row>
    <row r="34" spans="1:255" ht="30.75" customHeight="1" thickBot="1">
      <c r="A34" s="859" t="s">
        <v>879</v>
      </c>
      <c r="B34" s="860"/>
      <c r="C34" s="861"/>
      <c r="D34" s="385"/>
      <c r="E34" s="385"/>
      <c r="IU34" s="824"/>
    </row>
    <row r="35" spans="1:255" ht="18.75" customHeight="1">
      <c r="A35" s="843" t="s">
        <v>880</v>
      </c>
      <c r="B35" s="856">
        <v>2000</v>
      </c>
      <c r="C35" s="857">
        <v>2000</v>
      </c>
      <c r="IU35" s="824"/>
    </row>
    <row r="36" spans="1:255" ht="18.75" customHeight="1">
      <c r="A36" s="370" t="s">
        <v>564</v>
      </c>
      <c r="B36" s="377">
        <v>1200</v>
      </c>
      <c r="C36" s="378">
        <v>1200</v>
      </c>
      <c r="IU36" s="824"/>
    </row>
    <row r="37" spans="1:255" ht="18.75" customHeight="1" thickBot="1">
      <c r="A37" s="850"/>
      <c r="B37" s="379"/>
      <c r="C37" s="380"/>
      <c r="IU37" s="824"/>
    </row>
    <row r="38" spans="1:255" ht="18.75" customHeight="1" thickBot="1">
      <c r="A38" s="858" t="s">
        <v>286</v>
      </c>
      <c r="B38" s="588">
        <f>B8+B11+B12+B19+B27+B32+B33</f>
        <v>50561</v>
      </c>
      <c r="C38" s="589">
        <f>C8+C11+C12+C19+C27+C32+C33</f>
        <v>32800</v>
      </c>
      <c r="IU38" s="824"/>
    </row>
    <row r="39" spans="1:255" ht="18.75" customHeight="1" thickBot="1">
      <c r="A39" s="825"/>
      <c r="B39" s="864"/>
      <c r="C39" s="864"/>
      <c r="IU39" s="824"/>
    </row>
    <row r="40" spans="1:255" ht="27" customHeight="1">
      <c r="A40" s="866" t="s">
        <v>881</v>
      </c>
      <c r="B40" s="867">
        <f>SUM(B41:B45)</f>
        <v>0</v>
      </c>
      <c r="C40" s="868">
        <f>SUM(C41:C45)</f>
        <v>500</v>
      </c>
      <c r="IU40" s="824"/>
    </row>
    <row r="41" spans="1:255" ht="18.75" customHeight="1">
      <c r="A41" s="869" t="s">
        <v>565</v>
      </c>
      <c r="B41" s="864">
        <v>0</v>
      </c>
      <c r="C41" s="870">
        <v>0</v>
      </c>
      <c r="IU41" s="824"/>
    </row>
    <row r="42" spans="1:255" ht="18.75" customHeight="1">
      <c r="A42" s="869" t="s">
        <v>566</v>
      </c>
      <c r="B42" s="864">
        <v>0</v>
      </c>
      <c r="C42" s="870">
        <v>0</v>
      </c>
      <c r="D42" s="385" t="s">
        <v>763</v>
      </c>
      <c r="IU42" s="824"/>
    </row>
    <row r="43" spans="1:255" ht="18.75" customHeight="1">
      <c r="A43" s="869" t="s">
        <v>567</v>
      </c>
      <c r="B43" s="865">
        <v>0</v>
      </c>
      <c r="C43" s="871">
        <v>500</v>
      </c>
      <c r="D43" s="385" t="s">
        <v>882</v>
      </c>
      <c r="IU43" s="824"/>
    </row>
    <row r="44" spans="1:255" ht="18.75" customHeight="1" thickBot="1">
      <c r="A44" s="872" t="s">
        <v>568</v>
      </c>
      <c r="B44" s="873">
        <v>0</v>
      </c>
      <c r="C44" s="874">
        <v>0</v>
      </c>
      <c r="D44" s="385" t="s">
        <v>763</v>
      </c>
      <c r="IU44" s="824"/>
    </row>
    <row r="45" spans="1:255" s="825" customFormat="1" ht="18.75" customHeight="1">
      <c r="A45" s="863"/>
      <c r="B45" s="865"/>
      <c r="C45" s="865"/>
      <c r="D45" s="863"/>
      <c r="IU45" s="875"/>
    </row>
    <row r="46" spans="2:255" ht="18.75" customHeight="1">
      <c r="B46" s="826"/>
      <c r="C46" s="826"/>
      <c r="IU46" s="824"/>
    </row>
    <row r="47" spans="1:3" ht="18.75" customHeight="1">
      <c r="A47" s="827"/>
      <c r="B47" s="828"/>
      <c r="C47" s="828"/>
    </row>
    <row r="48" spans="1:3" ht="18.75" customHeight="1">
      <c r="A48" s="825"/>
      <c r="B48" s="825"/>
      <c r="C48" s="825"/>
    </row>
    <row r="52" ht="16.5" customHeight="1">
      <c r="K52" s="367" t="s">
        <v>382</v>
      </c>
    </row>
  </sheetData>
  <printOptions/>
  <pageMargins left="0.39375" right="0.19652777777777777" top="0.73" bottom="0.19652777777777777" header="0.33" footer="0.5118055555555555"/>
  <pageSetup fitToHeight="6" fitToWidth="4" horizontalDpi="300" verticalDpi="300" orientation="portrait" paperSize="9" scale="75" r:id="rId1"/>
  <headerFooter alignWithMargins="0">
    <oddHeader>&amp;L6. számú tájékoztató tábla</oddHeader>
  </headerFooter>
  <colBreaks count="1" manualBreakCount="1">
    <brk id="8" max="4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A10">
      <pane ySplit="1" topLeftCell="BM1" activePane="bottomLeft" state="split"/>
      <selection pane="topLeft" activeCell="H20" sqref="H20"/>
      <selection pane="bottomLeft" activeCell="L16" sqref="L16"/>
    </sheetView>
  </sheetViews>
  <sheetFormatPr defaultColWidth="9.00390625" defaultRowHeight="12.75"/>
  <cols>
    <col min="1" max="1" width="43.875" style="394" customWidth="1"/>
    <col min="2" max="2" width="11.75390625" style="406" customWidth="1"/>
    <col min="3" max="3" width="10.125" style="406" customWidth="1"/>
    <col min="4" max="4" width="11.25390625" style="406" customWidth="1"/>
    <col min="5" max="5" width="11.625" style="406" customWidth="1"/>
    <col min="6" max="16384" width="9.125" style="394" customWidth="1"/>
  </cols>
  <sheetData>
    <row r="1" spans="1:6" ht="12.75">
      <c r="A1" s="386" t="s">
        <v>569</v>
      </c>
      <c r="B1" s="387"/>
      <c r="C1" s="387"/>
      <c r="D1" s="387"/>
      <c r="E1" s="387"/>
      <c r="F1" s="387"/>
    </row>
    <row r="2" spans="1:6" ht="12.75">
      <c r="A2" s="386"/>
      <c r="B2" s="387"/>
      <c r="C2" s="387"/>
      <c r="D2" s="387"/>
      <c r="E2" s="387"/>
      <c r="F2" s="387"/>
    </row>
    <row r="3" spans="1:6" ht="12.75">
      <c r="A3" s="386" t="s">
        <v>570</v>
      </c>
      <c r="B3" s="387"/>
      <c r="C3" s="387"/>
      <c r="D3" s="387"/>
      <c r="E3" s="387"/>
      <c r="F3" s="387"/>
    </row>
    <row r="4" spans="1:6" ht="13.5" thickBot="1">
      <c r="A4" s="386"/>
      <c r="B4" s="387"/>
      <c r="C4" s="387"/>
      <c r="D4" s="961" t="s">
        <v>571</v>
      </c>
      <c r="E4" s="961"/>
      <c r="F4" s="961"/>
    </row>
    <row r="5" spans="1:6" ht="51">
      <c r="A5" s="388" t="s">
        <v>153</v>
      </c>
      <c r="B5" s="389" t="s">
        <v>5</v>
      </c>
      <c r="C5" s="389" t="s">
        <v>764</v>
      </c>
      <c r="D5" s="962" t="s">
        <v>765</v>
      </c>
      <c r="E5" s="963"/>
      <c r="F5" s="390" t="s">
        <v>572</v>
      </c>
    </row>
    <row r="6" spans="1:6" ht="12.75">
      <c r="A6" s="391" t="s">
        <v>766</v>
      </c>
      <c r="B6" s="392"/>
      <c r="C6" s="392"/>
      <c r="D6" s="392"/>
      <c r="E6" s="529"/>
      <c r="F6" s="393"/>
    </row>
    <row r="7" spans="1:6" ht="25.5">
      <c r="A7" s="530" t="s">
        <v>767</v>
      </c>
      <c r="B7" s="392">
        <v>246240</v>
      </c>
      <c r="C7" s="392">
        <v>165000</v>
      </c>
      <c r="D7" s="392">
        <v>80</v>
      </c>
      <c r="E7" s="529">
        <v>132000</v>
      </c>
      <c r="F7" s="393">
        <v>33000</v>
      </c>
    </row>
    <row r="8" spans="1:6" ht="12.75">
      <c r="A8" s="530" t="s">
        <v>768</v>
      </c>
      <c r="B8" s="392">
        <v>8200</v>
      </c>
      <c r="C8" s="392">
        <v>9200</v>
      </c>
      <c r="D8" s="392">
        <v>90</v>
      </c>
      <c r="E8" s="529">
        <v>8280</v>
      </c>
      <c r="F8" s="393">
        <v>920</v>
      </c>
    </row>
    <row r="9" spans="1:6" ht="25.5">
      <c r="A9" s="530" t="s">
        <v>769</v>
      </c>
      <c r="B9" s="392">
        <v>13700</v>
      </c>
      <c r="C9" s="392">
        <v>9800</v>
      </c>
      <c r="D9" s="392">
        <v>90</v>
      </c>
      <c r="E9" s="529">
        <v>8820</v>
      </c>
      <c r="F9" s="393">
        <v>980</v>
      </c>
    </row>
    <row r="10" spans="1:6" ht="12.75">
      <c r="A10" s="391" t="s">
        <v>770</v>
      </c>
      <c r="B10" s="392"/>
      <c r="C10" s="392">
        <v>3900</v>
      </c>
      <c r="D10" s="392">
        <v>90</v>
      </c>
      <c r="E10" s="529">
        <v>3510</v>
      </c>
      <c r="F10" s="393">
        <v>390</v>
      </c>
    </row>
    <row r="11" spans="1:6" ht="26.25" thickBot="1">
      <c r="A11" s="530" t="s">
        <v>771</v>
      </c>
      <c r="B11" s="392">
        <v>40000</v>
      </c>
      <c r="C11" s="392">
        <v>40000</v>
      </c>
      <c r="D11" s="392">
        <v>90</v>
      </c>
      <c r="E11" s="529">
        <v>36000</v>
      </c>
      <c r="F11" s="393">
        <v>4000</v>
      </c>
    </row>
    <row r="12" spans="1:6" ht="13.5" thickBot="1">
      <c r="A12" s="396" t="s">
        <v>573</v>
      </c>
      <c r="B12" s="397">
        <f>SUM(B6:B11)</f>
        <v>308140</v>
      </c>
      <c r="C12" s="397">
        <f>SUM(C6:C11)</f>
        <v>227900</v>
      </c>
      <c r="D12" s="397"/>
      <c r="E12" s="397">
        <f>SUM(E6:E11)</f>
        <v>188610</v>
      </c>
      <c r="F12" s="398">
        <f>SUM(F6:F11)</f>
        <v>39290</v>
      </c>
    </row>
    <row r="13" spans="1:6" ht="12.75">
      <c r="A13" s="399"/>
      <c r="B13" s="395"/>
      <c r="C13" s="395"/>
      <c r="D13" s="395"/>
      <c r="E13" s="395"/>
      <c r="F13" s="395"/>
    </row>
    <row r="14" spans="1:6" ht="13.5" thickBot="1">
      <c r="A14" s="400" t="s">
        <v>574</v>
      </c>
      <c r="B14" s="395"/>
      <c r="C14" s="395"/>
      <c r="D14" s="395"/>
      <c r="E14" s="395"/>
      <c r="F14" s="395"/>
    </row>
    <row r="15" spans="1:6" ht="38.25">
      <c r="A15" s="531" t="s">
        <v>153</v>
      </c>
      <c r="B15" s="532" t="s">
        <v>5</v>
      </c>
      <c r="C15" s="532" t="s">
        <v>764</v>
      </c>
      <c r="D15" s="959" t="s">
        <v>772</v>
      </c>
      <c r="E15" s="960"/>
      <c r="F15" s="533" t="s">
        <v>773</v>
      </c>
    </row>
    <row r="16" spans="1:6" ht="12.75">
      <c r="A16" s="685" t="s">
        <v>774</v>
      </c>
      <c r="B16" s="534"/>
      <c r="C16" s="535">
        <v>14000</v>
      </c>
      <c r="D16" s="535">
        <v>0</v>
      </c>
      <c r="E16" s="536">
        <v>0</v>
      </c>
      <c r="F16" s="686">
        <v>14000</v>
      </c>
    </row>
    <row r="17" spans="1:6" ht="12.75">
      <c r="A17" s="685" t="s">
        <v>775</v>
      </c>
      <c r="B17" s="534" t="s">
        <v>776</v>
      </c>
      <c r="C17" s="537">
        <v>11500</v>
      </c>
      <c r="D17" s="537"/>
      <c r="E17" s="538"/>
      <c r="F17" s="687">
        <v>11500</v>
      </c>
    </row>
    <row r="18" spans="1:6" ht="12.75">
      <c r="A18" s="685" t="s">
        <v>777</v>
      </c>
      <c r="B18" s="534">
        <v>103010</v>
      </c>
      <c r="C18" s="537">
        <v>1500</v>
      </c>
      <c r="D18" s="537"/>
      <c r="E18" s="538"/>
      <c r="F18" s="687">
        <v>1500</v>
      </c>
    </row>
    <row r="19" spans="1:6" ht="12.75">
      <c r="A19" s="685" t="s">
        <v>778</v>
      </c>
      <c r="B19" s="534">
        <v>104051</v>
      </c>
      <c r="C19" s="537">
        <v>1000</v>
      </c>
      <c r="D19" s="537"/>
      <c r="E19" s="538"/>
      <c r="F19" s="687">
        <v>1000</v>
      </c>
    </row>
    <row r="20" spans="1:6" ht="25.5">
      <c r="A20" s="688" t="s">
        <v>779</v>
      </c>
      <c r="B20" s="539"/>
      <c r="C20" s="540">
        <v>15750</v>
      </c>
      <c r="D20" s="540"/>
      <c r="E20" s="541"/>
      <c r="F20" s="689">
        <v>15750</v>
      </c>
    </row>
    <row r="21" spans="1:6" ht="12.75">
      <c r="A21" s="690" t="s">
        <v>575</v>
      </c>
      <c r="B21" s="542">
        <v>1200</v>
      </c>
      <c r="C21" s="542"/>
      <c r="D21" s="542"/>
      <c r="E21" s="542"/>
      <c r="F21" s="691"/>
    </row>
    <row r="22" spans="1:6" ht="12.75">
      <c r="A22" s="543" t="s">
        <v>780</v>
      </c>
      <c r="B22" s="544">
        <v>8000</v>
      </c>
      <c r="C22" s="544"/>
      <c r="D22" s="544"/>
      <c r="E22" s="545"/>
      <c r="F22" s="546"/>
    </row>
    <row r="23" spans="1:6" ht="25.5">
      <c r="A23" s="530" t="s">
        <v>781</v>
      </c>
      <c r="B23" s="392">
        <v>15000</v>
      </c>
      <c r="C23" s="392">
        <v>19300</v>
      </c>
      <c r="D23" s="392"/>
      <c r="E23" s="529"/>
      <c r="F23" s="393">
        <v>19300</v>
      </c>
    </row>
    <row r="24" spans="1:6" ht="12.75">
      <c r="A24" s="391" t="s">
        <v>576</v>
      </c>
      <c r="B24" s="392">
        <v>1300</v>
      </c>
      <c r="C24" s="392"/>
      <c r="D24" s="392"/>
      <c r="E24" s="529"/>
      <c r="F24" s="393"/>
    </row>
    <row r="25" spans="1:6" ht="12.75">
      <c r="A25" s="391" t="s">
        <v>782</v>
      </c>
      <c r="B25" s="392">
        <v>9900</v>
      </c>
      <c r="C25" s="392">
        <v>10500</v>
      </c>
      <c r="D25" s="392"/>
      <c r="E25" s="529"/>
      <c r="F25" s="393">
        <v>10500</v>
      </c>
    </row>
    <row r="26" spans="1:6" ht="13.5" thickBot="1">
      <c r="A26" s="401" t="s">
        <v>783</v>
      </c>
      <c r="B26" s="402">
        <v>1400</v>
      </c>
      <c r="C26" s="402"/>
      <c r="D26" s="402"/>
      <c r="E26" s="547"/>
      <c r="F26" s="403"/>
    </row>
    <row r="27" spans="1:6" ht="13.5" thickBot="1">
      <c r="A27" s="396" t="s">
        <v>286</v>
      </c>
      <c r="B27" s="397">
        <f>SUM(B21:B26)</f>
        <v>36800</v>
      </c>
      <c r="C27" s="397">
        <f>C16+C20+C23+C24+C25+C26</f>
        <v>59550</v>
      </c>
      <c r="D27" s="397">
        <f>D16+D20+D23+D24+D25+D26</f>
        <v>0</v>
      </c>
      <c r="E27" s="397">
        <f>E16+E20+E23+E24+E25+E26</f>
        <v>0</v>
      </c>
      <c r="F27" s="398">
        <f>F16+F20+F23+F24+F25+F26</f>
        <v>59550</v>
      </c>
    </row>
    <row r="28" spans="1:6" ht="12.75">
      <c r="A28" s="404"/>
      <c r="B28" s="405"/>
      <c r="C28" s="405"/>
      <c r="D28" s="405"/>
      <c r="E28" s="405"/>
      <c r="F28" s="405"/>
    </row>
    <row r="29" spans="1:6" ht="13.5" thickBot="1">
      <c r="A29" s="386" t="s">
        <v>577</v>
      </c>
      <c r="F29" s="406"/>
    </row>
    <row r="30" spans="1:6" ht="51">
      <c r="A30" s="407" t="s">
        <v>153</v>
      </c>
      <c r="B30" s="408" t="s">
        <v>5</v>
      </c>
      <c r="C30" s="408" t="s">
        <v>587</v>
      </c>
      <c r="D30" s="959" t="s">
        <v>784</v>
      </c>
      <c r="E30" s="960"/>
      <c r="F30" s="409" t="s">
        <v>572</v>
      </c>
    </row>
    <row r="31" spans="1:6" ht="12.75">
      <c r="A31" s="391"/>
      <c r="B31" s="392"/>
      <c r="C31" s="392"/>
      <c r="D31" s="392"/>
      <c r="E31" s="529"/>
      <c r="F31" s="393"/>
    </row>
    <row r="32" spans="1:6" ht="25.5">
      <c r="A32" s="530" t="s">
        <v>785</v>
      </c>
      <c r="B32" s="392">
        <v>15000</v>
      </c>
      <c r="C32" s="392">
        <v>10000</v>
      </c>
      <c r="D32" s="392">
        <v>90</v>
      </c>
      <c r="E32" s="529">
        <v>9000</v>
      </c>
      <c r="F32" s="393">
        <v>1000</v>
      </c>
    </row>
    <row r="33" spans="1:6" ht="12.75">
      <c r="A33" s="391"/>
      <c r="B33" s="392"/>
      <c r="C33" s="392"/>
      <c r="D33" s="392"/>
      <c r="E33" s="529"/>
      <c r="F33" s="393"/>
    </row>
    <row r="34" spans="1:6" ht="25.5">
      <c r="A34" s="530" t="s">
        <v>786</v>
      </c>
      <c r="B34" s="392">
        <v>1300</v>
      </c>
      <c r="C34" s="392">
        <v>2000</v>
      </c>
      <c r="D34" s="392"/>
      <c r="E34" s="529"/>
      <c r="F34" s="393">
        <v>2000</v>
      </c>
    </row>
    <row r="35" spans="1:6" ht="12.75">
      <c r="A35" s="391"/>
      <c r="B35" s="392"/>
      <c r="C35" s="392"/>
      <c r="D35" s="392"/>
      <c r="E35" s="529"/>
      <c r="F35" s="393"/>
    </row>
    <row r="36" spans="1:6" ht="26.25" thickBot="1">
      <c r="A36" s="692" t="s">
        <v>787</v>
      </c>
      <c r="B36" s="693">
        <v>800</v>
      </c>
      <c r="C36" s="693">
        <v>800</v>
      </c>
      <c r="D36" s="693">
        <v>0</v>
      </c>
      <c r="E36" s="694"/>
      <c r="F36" s="695">
        <v>800</v>
      </c>
    </row>
    <row r="37" spans="1:6" ht="13.5" thickBot="1">
      <c r="A37" s="396" t="s">
        <v>286</v>
      </c>
      <c r="B37" s="397">
        <f>SUM(B31:B36)</f>
        <v>17100</v>
      </c>
      <c r="C37" s="397">
        <f>SUM(C31:C36)</f>
        <v>12800</v>
      </c>
      <c r="D37" s="397"/>
      <c r="E37" s="397">
        <f>SUM(E31:E36)</f>
        <v>9000</v>
      </c>
      <c r="F37" s="398">
        <f>SUM(F31:F36)</f>
        <v>3800</v>
      </c>
    </row>
    <row r="38" spans="1:6" ht="13.5" thickBot="1">
      <c r="A38" s="410"/>
      <c r="B38" s="411"/>
      <c r="C38" s="411"/>
      <c r="D38" s="411"/>
      <c r="E38" s="411"/>
      <c r="F38" s="411"/>
    </row>
    <row r="39" spans="1:6" ht="13.5" thickBot="1">
      <c r="A39" s="696" t="s">
        <v>578</v>
      </c>
      <c r="B39" s="697">
        <f>SUM(B27+B37)</f>
        <v>53900</v>
      </c>
      <c r="C39" s="697">
        <f>SUM(C27+C37)</f>
        <v>72350</v>
      </c>
      <c r="D39" s="697"/>
      <c r="E39" s="697">
        <f>SUM(E27+E37)</f>
        <v>9000</v>
      </c>
      <c r="F39" s="698">
        <f>SUM(F27+F37)</f>
        <v>63350</v>
      </c>
    </row>
    <row r="40" spans="1:6" ht="12.75">
      <c r="A40" s="412"/>
      <c r="B40" s="395"/>
      <c r="C40" s="395"/>
      <c r="D40" s="395"/>
      <c r="E40" s="395"/>
      <c r="F40" s="395"/>
    </row>
    <row r="41" spans="1:6" ht="13.5" thickBot="1">
      <c r="A41" s="412"/>
      <c r="B41" s="395"/>
      <c r="C41" s="395"/>
      <c r="D41" s="395"/>
      <c r="E41" s="395"/>
      <c r="F41" s="395"/>
    </row>
    <row r="42" spans="1:6" ht="13.5" thickBot="1">
      <c r="A42" s="396" t="s">
        <v>579</v>
      </c>
      <c r="B42" s="397">
        <f>SUM(B12+B39)</f>
        <v>362040</v>
      </c>
      <c r="C42" s="397">
        <f>SUM(C12+C39)</f>
        <v>300250</v>
      </c>
      <c r="D42" s="397">
        <f>SUM(D12+D39)</f>
        <v>0</v>
      </c>
      <c r="E42" s="397">
        <f>SUM(E12+E39)</f>
        <v>197610</v>
      </c>
      <c r="F42" s="398">
        <f>SUM(F12+F39)</f>
        <v>102640</v>
      </c>
    </row>
  </sheetData>
  <mergeCells count="4">
    <mergeCell ref="D30:E30"/>
    <mergeCell ref="D4:F4"/>
    <mergeCell ref="D5:E5"/>
    <mergeCell ref="D15:E15"/>
  </mergeCells>
  <printOptions/>
  <pageMargins left="0.45" right="0.5902777777777778" top="0.9840277777777777" bottom="0.9840277777777777" header="0.5" footer="0.5118055555555555"/>
  <pageSetup horizontalDpi="300" verticalDpi="300" orientation="portrait" paperSize="9" scale="95" r:id="rId1"/>
  <headerFooter alignWithMargins="0">
    <oddHeader>&amp;L7. sz. tájékoztató tábla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workbookViewId="0" topLeftCell="A1">
      <selection activeCell="I43" sqref="I43"/>
    </sheetView>
  </sheetViews>
  <sheetFormatPr defaultColWidth="9.00390625" defaultRowHeight="12.75"/>
  <cols>
    <col min="1" max="1" width="27.25390625" style="18" customWidth="1"/>
    <col min="2" max="2" width="29.875" style="18" bestFit="1" customWidth="1"/>
    <col min="3" max="3" width="12.00390625" style="18" customWidth="1"/>
    <col min="4" max="249" width="9.00390625" style="18" customWidth="1"/>
    <col min="250" max="16384" width="11.625" style="19" customWidth="1"/>
  </cols>
  <sheetData>
    <row r="1" ht="12.75">
      <c r="B1" s="548" t="s">
        <v>788</v>
      </c>
    </row>
    <row r="2" spans="1:5" ht="19.5">
      <c r="A2" s="20"/>
      <c r="B2" s="20"/>
      <c r="C2" s="20"/>
      <c r="D2" s="20"/>
      <c r="E2" s="20"/>
    </row>
    <row r="3" ht="12.75">
      <c r="D3" s="23"/>
    </row>
    <row r="5" ht="12.75">
      <c r="E5" s="18" t="s">
        <v>151</v>
      </c>
    </row>
    <row r="6" spans="4:5" ht="13.5" thickBot="1">
      <c r="D6" s="968" t="s">
        <v>552</v>
      </c>
      <c r="E6" s="968"/>
    </row>
    <row r="7" spans="1:5" ht="21.75" thickBot="1">
      <c r="A7" s="579" t="s">
        <v>152</v>
      </c>
      <c r="B7" s="580" t="s">
        <v>153</v>
      </c>
      <c r="C7" s="565" t="s">
        <v>789</v>
      </c>
      <c r="D7" s="566" t="s">
        <v>790</v>
      </c>
      <c r="E7" s="567" t="s">
        <v>587</v>
      </c>
    </row>
    <row r="8" spans="1:7" ht="12.75">
      <c r="A8" s="568" t="s">
        <v>791</v>
      </c>
      <c r="B8" s="569" t="s">
        <v>792</v>
      </c>
      <c r="C8" s="570">
        <f>21000+50000</f>
        <v>71000</v>
      </c>
      <c r="D8" s="571">
        <f>E8-C8</f>
        <v>-55000</v>
      </c>
      <c r="E8" s="572">
        <v>16000</v>
      </c>
      <c r="F8" s="549"/>
      <c r="G8" s="550"/>
    </row>
    <row r="9" spans="1:7" ht="12.75">
      <c r="A9" s="21"/>
      <c r="B9" s="24"/>
      <c r="C9" s="554"/>
      <c r="D9" s="553">
        <f>E9-C9</f>
        <v>0</v>
      </c>
      <c r="E9" s="557"/>
      <c r="F9" s="549"/>
      <c r="G9" s="551"/>
    </row>
    <row r="10" spans="1:7" ht="25.5">
      <c r="A10" s="558" t="s">
        <v>793</v>
      </c>
      <c r="B10" s="555" t="s">
        <v>794</v>
      </c>
      <c r="C10" s="554"/>
      <c r="D10" s="553">
        <f>E10-C10</f>
        <v>500</v>
      </c>
      <c r="E10" s="557">
        <v>500</v>
      </c>
      <c r="F10" s="551"/>
      <c r="G10" s="551"/>
    </row>
    <row r="11" spans="1:7" ht="12.75">
      <c r="A11" s="21"/>
      <c r="B11" s="22"/>
      <c r="C11" s="554"/>
      <c r="D11" s="553"/>
      <c r="E11" s="557"/>
      <c r="F11" s="551"/>
      <c r="G11" s="551"/>
    </row>
    <row r="12" spans="1:7" ht="12.75">
      <c r="A12" s="559" t="s">
        <v>795</v>
      </c>
      <c r="B12" s="22" t="s">
        <v>796</v>
      </c>
      <c r="C12" s="554">
        <v>4200</v>
      </c>
      <c r="D12" s="553">
        <f aca="true" t="shared" si="0" ref="D12:D20">E12-C12</f>
        <v>0</v>
      </c>
      <c r="E12" s="557">
        <v>4200</v>
      </c>
      <c r="F12" s="551"/>
      <c r="G12" s="551"/>
    </row>
    <row r="13" spans="1:7" ht="12.75">
      <c r="A13" s="21" t="s">
        <v>797</v>
      </c>
      <c r="B13" s="24" t="s">
        <v>154</v>
      </c>
      <c r="C13" s="552">
        <f>1800+15000</f>
        <v>16800</v>
      </c>
      <c r="D13" s="553">
        <f t="shared" si="0"/>
        <v>200</v>
      </c>
      <c r="E13" s="556">
        <v>17000</v>
      </c>
      <c r="F13" s="551"/>
      <c r="G13" s="551"/>
    </row>
    <row r="14" spans="1:7" ht="12.75">
      <c r="A14" s="559" t="s">
        <v>798</v>
      </c>
      <c r="B14" s="24" t="s">
        <v>155</v>
      </c>
      <c r="C14" s="554">
        <v>35000</v>
      </c>
      <c r="D14" s="553">
        <f t="shared" si="0"/>
        <v>-10000</v>
      </c>
      <c r="E14" s="557">
        <v>25000</v>
      </c>
      <c r="F14" s="551"/>
      <c r="G14" s="551"/>
    </row>
    <row r="15" spans="1:7" ht="12.75">
      <c r="A15" s="559" t="s">
        <v>799</v>
      </c>
      <c r="B15" s="24" t="s">
        <v>156</v>
      </c>
      <c r="C15" s="554">
        <v>4500</v>
      </c>
      <c r="D15" s="553">
        <f t="shared" si="0"/>
        <v>0</v>
      </c>
      <c r="E15" s="557">
        <v>4500</v>
      </c>
      <c r="F15" s="551"/>
      <c r="G15" s="551"/>
    </row>
    <row r="16" spans="1:7" ht="12.75">
      <c r="A16" s="559" t="s">
        <v>800</v>
      </c>
      <c r="B16" s="24" t="s">
        <v>157</v>
      </c>
      <c r="C16" s="554">
        <f>2200+6000</f>
        <v>8200</v>
      </c>
      <c r="D16" s="553">
        <f t="shared" si="0"/>
        <v>-5500</v>
      </c>
      <c r="E16" s="557">
        <v>2700</v>
      </c>
      <c r="F16" s="964"/>
      <c r="G16" s="965"/>
    </row>
    <row r="17" spans="1:7" ht="12.75">
      <c r="A17" s="559" t="s">
        <v>801</v>
      </c>
      <c r="B17" s="24" t="s">
        <v>158</v>
      </c>
      <c r="C17" s="554">
        <f>13600+4000</f>
        <v>17600</v>
      </c>
      <c r="D17" s="553">
        <f t="shared" si="0"/>
        <v>200</v>
      </c>
      <c r="E17" s="557">
        <v>17800</v>
      </c>
      <c r="F17" s="550"/>
      <c r="G17" s="551"/>
    </row>
    <row r="18" spans="1:5" ht="12.75">
      <c r="A18" s="21"/>
      <c r="B18" s="24"/>
      <c r="C18" s="554"/>
      <c r="D18" s="553">
        <f t="shared" si="0"/>
        <v>0</v>
      </c>
      <c r="E18" s="557"/>
    </row>
    <row r="19" spans="1:5" ht="13.5" thickBot="1">
      <c r="A19" s="560" t="s">
        <v>802</v>
      </c>
      <c r="B19" s="561" t="s">
        <v>159</v>
      </c>
      <c r="C19" s="562">
        <v>4500</v>
      </c>
      <c r="D19" s="563">
        <f t="shared" si="0"/>
        <v>0</v>
      </c>
      <c r="E19" s="564">
        <v>4500</v>
      </c>
    </row>
    <row r="20" spans="1:5" ht="16.5" thickBot="1">
      <c r="A20" s="966" t="s">
        <v>160</v>
      </c>
      <c r="B20" s="967"/>
      <c r="C20" s="573">
        <f>SUM(C8:C19)</f>
        <v>161800</v>
      </c>
      <c r="D20" s="574">
        <f t="shared" si="0"/>
        <v>-69600</v>
      </c>
      <c r="E20" s="575">
        <f>SUM(E8:E19)</f>
        <v>92200</v>
      </c>
    </row>
    <row r="21" spans="1:5" ht="12.75">
      <c r="A21" s="578"/>
      <c r="B21" s="578"/>
      <c r="C21" s="578"/>
      <c r="D21" s="578"/>
      <c r="E21" s="578"/>
    </row>
    <row r="22" spans="1:5" ht="13.5" thickBot="1">
      <c r="A22" s="25"/>
      <c r="B22" s="25"/>
      <c r="C22" s="25"/>
      <c r="D22" s="25"/>
      <c r="E22" s="25"/>
    </row>
    <row r="23" spans="1:5" ht="12.75">
      <c r="A23" s="568" t="s">
        <v>161</v>
      </c>
      <c r="B23" s="576"/>
      <c r="C23" s="576"/>
      <c r="D23" s="576"/>
      <c r="E23" s="577"/>
    </row>
    <row r="24" spans="1:6" ht="13.5" thickBot="1">
      <c r="A24" s="26" t="s">
        <v>162</v>
      </c>
      <c r="B24" s="27" t="s">
        <v>163</v>
      </c>
      <c r="C24" s="28"/>
      <c r="D24" s="28"/>
      <c r="E24" s="29">
        <v>8000</v>
      </c>
      <c r="F24" s="23" t="s">
        <v>803</v>
      </c>
    </row>
  </sheetData>
  <mergeCells count="3">
    <mergeCell ref="F16:G16"/>
    <mergeCell ref="A20:B20"/>
    <mergeCell ref="D6:E6"/>
  </mergeCells>
  <printOptions/>
  <pageMargins left="0.98" right="0.19652777777777777" top="0.93" bottom="0.19652777777777777" header="0.5118055555555555" footer="0.5118055555555555"/>
  <pageSetup fitToHeight="1" fitToWidth="1" horizontalDpi="300" verticalDpi="300" orientation="portrait" paperSize="9" scale="87" r:id="rId1"/>
  <headerFooter alignWithMargins="0">
    <oddHeader>&amp;L8. számú tájékoztató tábla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L45"/>
  <sheetViews>
    <sheetView workbookViewId="0" topLeftCell="A1">
      <pane xSplit="3" ySplit="4" topLeftCell="D5" activePane="bottomRight" state="frozen"/>
      <selection pane="topLeft" activeCell="C100" sqref="C100"/>
      <selection pane="topRight" activeCell="C100" sqref="C100"/>
      <selection pane="bottomLeft" activeCell="C100" sqref="C100"/>
      <selection pane="bottomRight" activeCell="F8" sqref="F8"/>
    </sheetView>
  </sheetViews>
  <sheetFormatPr defaultColWidth="9.00390625" defaultRowHeight="12.75"/>
  <cols>
    <col min="1" max="1" width="3.25390625" style="1" customWidth="1"/>
    <col min="2" max="2" width="7.00390625" style="1" bestFit="1" customWidth="1"/>
    <col min="3" max="3" width="38.75390625" style="1" customWidth="1"/>
    <col min="4" max="6" width="9.75390625" style="1" customWidth="1"/>
    <col min="7" max="7" width="6.625" style="1" bestFit="1" customWidth="1"/>
    <col min="8" max="8" width="33.25390625" style="1" customWidth="1"/>
    <col min="9" max="9" width="10.625" style="487" bestFit="1" customWidth="1"/>
    <col min="10" max="11" width="10.00390625" style="487" customWidth="1"/>
    <col min="12" max="16384" width="9.125" style="1" customWidth="1"/>
  </cols>
  <sheetData>
    <row r="2" spans="8:11" ht="12.75" customHeight="1" thickBot="1">
      <c r="H2" s="896" t="s">
        <v>1</v>
      </c>
      <c r="I2" s="896"/>
      <c r="J2" s="896"/>
      <c r="K2" s="896"/>
    </row>
    <row r="3" spans="1:12" s="703" customFormat="1" ht="12.75" customHeight="1" thickBot="1">
      <c r="A3" s="702"/>
      <c r="B3" s="459" t="s">
        <v>2</v>
      </c>
      <c r="C3" s="460" t="s">
        <v>3</v>
      </c>
      <c r="D3" s="460" t="s">
        <v>165</v>
      </c>
      <c r="E3" s="460" t="s">
        <v>166</v>
      </c>
      <c r="F3" s="461" t="s">
        <v>626</v>
      </c>
      <c r="G3" s="459" t="s">
        <v>236</v>
      </c>
      <c r="H3" s="460" t="s">
        <v>237</v>
      </c>
      <c r="I3" s="460" t="s">
        <v>238</v>
      </c>
      <c r="J3" s="760" t="s">
        <v>239</v>
      </c>
      <c r="K3" s="718" t="s">
        <v>240</v>
      </c>
      <c r="L3" s="761"/>
    </row>
    <row r="4" spans="1:11" s="713" customFormat="1" ht="23.25" customHeight="1" thickBot="1">
      <c r="A4" s="710"/>
      <c r="B4" s="762" t="s">
        <v>635</v>
      </c>
      <c r="C4" s="774" t="s">
        <v>167</v>
      </c>
      <c r="D4" s="711" t="s">
        <v>604</v>
      </c>
      <c r="E4" s="711" t="s">
        <v>625</v>
      </c>
      <c r="F4" s="712" t="s">
        <v>587</v>
      </c>
      <c r="G4" s="762" t="s">
        <v>635</v>
      </c>
      <c r="H4" s="763" t="s">
        <v>168</v>
      </c>
      <c r="I4" s="711" t="s">
        <v>604</v>
      </c>
      <c r="J4" s="711" t="s">
        <v>625</v>
      </c>
      <c r="K4" s="712" t="s">
        <v>587</v>
      </c>
    </row>
    <row r="5" spans="1:11" ht="12" customHeight="1">
      <c r="A5" s="456" t="s">
        <v>6</v>
      </c>
      <c r="B5" s="768" t="s">
        <v>691</v>
      </c>
      <c r="C5" s="745" t="s">
        <v>169</v>
      </c>
      <c r="D5" s="462">
        <v>428289</v>
      </c>
      <c r="E5" s="462">
        <v>229483</v>
      </c>
      <c r="F5" s="463">
        <f>133872+50000</f>
        <v>183872</v>
      </c>
      <c r="G5" s="764" t="s">
        <v>708</v>
      </c>
      <c r="H5" s="745" t="s">
        <v>170</v>
      </c>
      <c r="I5" s="468">
        <v>2790547</v>
      </c>
      <c r="J5" s="468">
        <v>936221</v>
      </c>
      <c r="K5" s="469">
        <v>758543</v>
      </c>
    </row>
    <row r="6" spans="1:11" ht="12" customHeight="1">
      <c r="A6" s="456" t="s">
        <v>7</v>
      </c>
      <c r="B6" s="5" t="s">
        <v>692</v>
      </c>
      <c r="C6" s="725" t="s">
        <v>746</v>
      </c>
      <c r="D6" s="276">
        <v>1287001</v>
      </c>
      <c r="E6" s="276">
        <v>1022170</v>
      </c>
      <c r="F6" s="6">
        <v>1112480</v>
      </c>
      <c r="G6" s="765" t="s">
        <v>709</v>
      </c>
      <c r="H6" s="725" t="s">
        <v>171</v>
      </c>
      <c r="I6" s="470">
        <v>722304</v>
      </c>
      <c r="J6" s="470">
        <v>214868</v>
      </c>
      <c r="K6" s="471">
        <f>173204+1359</f>
        <v>174563</v>
      </c>
    </row>
    <row r="7" spans="1:11" ht="12" customHeight="1">
      <c r="A7" s="456" t="s">
        <v>8</v>
      </c>
      <c r="B7" s="5" t="s">
        <v>696</v>
      </c>
      <c r="C7" s="725" t="s">
        <v>172</v>
      </c>
      <c r="D7" s="276">
        <v>2406322</v>
      </c>
      <c r="E7" s="276">
        <v>1158827</v>
      </c>
      <c r="F7" s="6">
        <f>779770+100000</f>
        <v>879770</v>
      </c>
      <c r="G7" s="765" t="s">
        <v>711</v>
      </c>
      <c r="H7" s="725" t="s">
        <v>173</v>
      </c>
      <c r="I7" s="470">
        <v>1629675</v>
      </c>
      <c r="J7" s="470">
        <v>1219029</v>
      </c>
      <c r="K7" s="471">
        <f>1100475+100000+3000+15000-80000</f>
        <v>1138475</v>
      </c>
    </row>
    <row r="8" spans="1:11" ht="12" customHeight="1">
      <c r="A8" s="456" t="s">
        <v>10</v>
      </c>
      <c r="B8" s="5" t="s">
        <v>699</v>
      </c>
      <c r="C8" s="725" t="s">
        <v>174</v>
      </c>
      <c r="D8" s="276">
        <v>1734221</v>
      </c>
      <c r="E8" s="276">
        <v>946315</v>
      </c>
      <c r="F8" s="6">
        <f>848312-188610</f>
        <v>659702</v>
      </c>
      <c r="G8" s="765"/>
      <c r="H8" s="715" t="s">
        <v>175</v>
      </c>
      <c r="I8" s="472"/>
      <c r="J8" s="472"/>
      <c r="K8" s="471"/>
    </row>
    <row r="9" spans="1:11" ht="12" customHeight="1">
      <c r="A9" s="456" t="s">
        <v>11</v>
      </c>
      <c r="B9" s="5" t="s">
        <v>820</v>
      </c>
      <c r="C9" s="725" t="s">
        <v>176</v>
      </c>
      <c r="D9" s="276">
        <v>51235</v>
      </c>
      <c r="E9" s="276">
        <v>62642</v>
      </c>
      <c r="F9" s="6">
        <v>389167</v>
      </c>
      <c r="G9" s="765" t="s">
        <v>713</v>
      </c>
      <c r="H9" s="725" t="s">
        <v>177</v>
      </c>
      <c r="I9" s="470">
        <v>43930</v>
      </c>
      <c r="J9" s="470">
        <v>30000</v>
      </c>
      <c r="K9" s="471">
        <v>30000</v>
      </c>
    </row>
    <row r="10" spans="1:11" ht="12" customHeight="1">
      <c r="A10" s="456" t="s">
        <v>13</v>
      </c>
      <c r="B10" s="5" t="s">
        <v>821</v>
      </c>
      <c r="C10" s="725" t="s">
        <v>178</v>
      </c>
      <c r="D10" s="276">
        <v>20000</v>
      </c>
      <c r="E10" s="276"/>
      <c r="F10" s="6"/>
      <c r="G10" s="765" t="s">
        <v>710</v>
      </c>
      <c r="H10" s="725" t="s">
        <v>179</v>
      </c>
      <c r="I10" s="470">
        <v>91226</v>
      </c>
      <c r="J10" s="470">
        <v>494</v>
      </c>
      <c r="K10" s="471"/>
    </row>
    <row r="11" spans="1:11" ht="12" customHeight="1">
      <c r="A11" s="456" t="s">
        <v>15</v>
      </c>
      <c r="B11" s="5"/>
      <c r="C11" s="725"/>
      <c r="D11" s="276"/>
      <c r="E11" s="276"/>
      <c r="F11" s="6"/>
      <c r="G11" s="765" t="s">
        <v>830</v>
      </c>
      <c r="H11" s="725" t="s">
        <v>180</v>
      </c>
      <c r="I11" s="470">
        <v>62342</v>
      </c>
      <c r="J11" s="470">
        <v>920706</v>
      </c>
      <c r="K11" s="471">
        <v>948307</v>
      </c>
    </row>
    <row r="12" spans="1:11" ht="12" customHeight="1">
      <c r="A12" s="456" t="s">
        <v>17</v>
      </c>
      <c r="B12" s="5"/>
      <c r="C12" s="725"/>
      <c r="D12" s="276"/>
      <c r="E12" s="276"/>
      <c r="F12" s="6"/>
      <c r="G12" s="765" t="s">
        <v>830</v>
      </c>
      <c r="H12" s="725" t="s">
        <v>181</v>
      </c>
      <c r="I12" s="470">
        <v>356050</v>
      </c>
      <c r="J12" s="470">
        <v>374552</v>
      </c>
      <c r="K12" s="471">
        <v>300250</v>
      </c>
    </row>
    <row r="13" spans="1:11" ht="12" customHeight="1">
      <c r="A13" s="456" t="s">
        <v>19</v>
      </c>
      <c r="B13" s="5"/>
      <c r="C13" s="725"/>
      <c r="D13" s="276"/>
      <c r="E13" s="276"/>
      <c r="F13" s="6"/>
      <c r="G13" s="765"/>
      <c r="H13" s="725" t="s">
        <v>182</v>
      </c>
      <c r="I13" s="470"/>
      <c r="J13" s="470"/>
      <c r="K13" s="471"/>
    </row>
    <row r="14" spans="1:11" ht="12" customHeight="1">
      <c r="A14" s="456" t="s">
        <v>21</v>
      </c>
      <c r="B14" s="5"/>
      <c r="C14" s="725"/>
      <c r="D14" s="276"/>
      <c r="E14" s="276"/>
      <c r="F14" s="6"/>
      <c r="G14" s="765" t="s">
        <v>831</v>
      </c>
      <c r="H14" s="725" t="s">
        <v>183</v>
      </c>
      <c r="I14" s="470">
        <v>20000</v>
      </c>
      <c r="J14" s="470"/>
      <c r="K14" s="471"/>
    </row>
    <row r="15" spans="1:11" ht="12" customHeight="1">
      <c r="A15" s="456" t="s">
        <v>22</v>
      </c>
      <c r="B15" s="5"/>
      <c r="C15" s="725"/>
      <c r="D15" s="276"/>
      <c r="E15" s="276"/>
      <c r="F15" s="6"/>
      <c r="G15" s="765"/>
      <c r="H15" s="725" t="s">
        <v>184</v>
      </c>
      <c r="I15" s="470">
        <v>643843</v>
      </c>
      <c r="J15" s="470"/>
      <c r="K15" s="471"/>
    </row>
    <row r="16" spans="1:11" ht="12" customHeight="1" thickBot="1">
      <c r="A16" s="456" t="s">
        <v>24</v>
      </c>
      <c r="B16" s="775"/>
      <c r="C16" s="747"/>
      <c r="D16" s="464"/>
      <c r="E16" s="464"/>
      <c r="F16" s="9"/>
      <c r="G16" s="766" t="s">
        <v>832</v>
      </c>
      <c r="H16" s="747" t="s">
        <v>185</v>
      </c>
      <c r="I16" s="473"/>
      <c r="J16" s="473">
        <v>49283</v>
      </c>
      <c r="K16" s="474">
        <f>389535+2103-3000-1359+50000-15000-108610</f>
        <v>313669</v>
      </c>
    </row>
    <row r="17" spans="1:11" ht="22.5" customHeight="1" thickBot="1">
      <c r="A17" s="456" t="s">
        <v>25</v>
      </c>
      <c r="B17" s="776" t="s">
        <v>822</v>
      </c>
      <c r="C17" s="748" t="s">
        <v>186</v>
      </c>
      <c r="D17" s="465">
        <f>SUM(D5:D16)</f>
        <v>5927068</v>
      </c>
      <c r="E17" s="465">
        <f>SUM(E5:E16)</f>
        <v>3419437</v>
      </c>
      <c r="F17" s="30">
        <f>SUM(F5:F16)</f>
        <v>3224991</v>
      </c>
      <c r="G17" s="770" t="s">
        <v>837</v>
      </c>
      <c r="H17" s="767" t="s">
        <v>187</v>
      </c>
      <c r="I17" s="475">
        <f>SUM(I5:I16)</f>
        <v>6359917</v>
      </c>
      <c r="J17" s="475">
        <f>SUM(J5:J16)</f>
        <v>3745153</v>
      </c>
      <c r="K17" s="476">
        <f>SUM(K5:K16)</f>
        <v>3663807</v>
      </c>
    </row>
    <row r="18" spans="1:11" ht="21.75" customHeight="1">
      <c r="A18" s="456" t="s">
        <v>26</v>
      </c>
      <c r="B18" s="768" t="s">
        <v>705</v>
      </c>
      <c r="C18" s="749" t="s">
        <v>188</v>
      </c>
      <c r="D18" s="274">
        <v>1056563</v>
      </c>
      <c r="E18" s="274">
        <v>407348</v>
      </c>
      <c r="F18" s="3">
        <v>400000</v>
      </c>
      <c r="G18" s="768" t="s">
        <v>838</v>
      </c>
      <c r="H18" s="745" t="s">
        <v>189</v>
      </c>
      <c r="I18" s="468">
        <v>80000</v>
      </c>
      <c r="J18" s="468">
        <v>95190</v>
      </c>
      <c r="K18" s="469"/>
    </row>
    <row r="19" spans="1:11" ht="12" customHeight="1">
      <c r="A19" s="456" t="s">
        <v>27</v>
      </c>
      <c r="B19" s="5"/>
      <c r="C19" s="738" t="s">
        <v>190</v>
      </c>
      <c r="D19" s="275"/>
      <c r="E19" s="275"/>
      <c r="F19" s="4"/>
      <c r="G19" s="5" t="s">
        <v>839</v>
      </c>
      <c r="H19" s="725" t="s">
        <v>191</v>
      </c>
      <c r="I19" s="470"/>
      <c r="J19" s="470"/>
      <c r="K19" s="471">
        <v>353850</v>
      </c>
    </row>
    <row r="20" spans="1:11" ht="12" customHeight="1">
      <c r="A20" s="456" t="s">
        <v>29</v>
      </c>
      <c r="B20" s="5" t="s">
        <v>823</v>
      </c>
      <c r="C20" s="725" t="s">
        <v>192</v>
      </c>
      <c r="D20" s="276"/>
      <c r="E20" s="276"/>
      <c r="F20" s="6"/>
      <c r="G20" s="5" t="s">
        <v>840</v>
      </c>
      <c r="H20" s="725" t="s">
        <v>193</v>
      </c>
      <c r="I20" s="470"/>
      <c r="J20" s="470"/>
      <c r="K20" s="477"/>
    </row>
    <row r="21" spans="1:11" ht="12" customHeight="1">
      <c r="A21" s="456" t="s">
        <v>31</v>
      </c>
      <c r="B21" s="5" t="s">
        <v>707</v>
      </c>
      <c r="C21" s="725" t="s">
        <v>194</v>
      </c>
      <c r="D21" s="276">
        <v>149725</v>
      </c>
      <c r="E21" s="276"/>
      <c r="F21" s="6">
        <v>353850</v>
      </c>
      <c r="G21" s="5" t="s">
        <v>841</v>
      </c>
      <c r="H21" s="725" t="s">
        <v>195</v>
      </c>
      <c r="I21" s="470"/>
      <c r="J21" s="470"/>
      <c r="K21" s="478"/>
    </row>
    <row r="22" spans="1:11" ht="12" customHeight="1">
      <c r="A22" s="456" t="s">
        <v>33</v>
      </c>
      <c r="B22" s="5" t="s">
        <v>824</v>
      </c>
      <c r="C22" s="725" t="s">
        <v>196</v>
      </c>
      <c r="D22" s="276"/>
      <c r="E22" s="276"/>
      <c r="F22" s="6"/>
      <c r="G22" s="5" t="s">
        <v>842</v>
      </c>
      <c r="H22" s="725" t="s">
        <v>197</v>
      </c>
      <c r="I22" s="470"/>
      <c r="J22" s="470"/>
      <c r="K22" s="471"/>
    </row>
    <row r="23" spans="1:11" ht="12" customHeight="1">
      <c r="A23" s="456" t="s">
        <v>35</v>
      </c>
      <c r="B23" s="5" t="s">
        <v>825</v>
      </c>
      <c r="C23" s="725" t="s">
        <v>198</v>
      </c>
      <c r="D23" s="276"/>
      <c r="E23" s="276"/>
      <c r="F23" s="6"/>
      <c r="G23" s="5" t="s">
        <v>843</v>
      </c>
      <c r="H23" s="725" t="s">
        <v>199</v>
      </c>
      <c r="I23" s="470"/>
      <c r="J23" s="470"/>
      <c r="K23" s="471"/>
    </row>
    <row r="24" spans="1:11" ht="12" customHeight="1">
      <c r="A24" s="456" t="s">
        <v>36</v>
      </c>
      <c r="B24" s="5" t="s">
        <v>826</v>
      </c>
      <c r="C24" s="725" t="s">
        <v>200</v>
      </c>
      <c r="D24" s="276"/>
      <c r="E24" s="276"/>
      <c r="F24" s="6"/>
      <c r="G24" s="5" t="s">
        <v>844</v>
      </c>
      <c r="H24" s="725" t="s">
        <v>201</v>
      </c>
      <c r="I24" s="470"/>
      <c r="J24" s="470"/>
      <c r="K24" s="471"/>
    </row>
    <row r="25" spans="1:11" ht="12" customHeight="1">
      <c r="A25" s="456" t="s">
        <v>37</v>
      </c>
      <c r="B25" s="5" t="s">
        <v>827</v>
      </c>
      <c r="C25" s="725" t="s">
        <v>202</v>
      </c>
      <c r="D25" s="276"/>
      <c r="E25" s="276"/>
      <c r="F25" s="6"/>
      <c r="G25" s="5"/>
      <c r="H25" s="725" t="s">
        <v>203</v>
      </c>
      <c r="I25" s="470">
        <v>-260625</v>
      </c>
      <c r="J25" s="470"/>
      <c r="K25" s="478"/>
    </row>
    <row r="26" spans="1:11" ht="12" customHeight="1">
      <c r="A26" s="456" t="s">
        <v>38</v>
      </c>
      <c r="B26" s="5" t="s">
        <v>828</v>
      </c>
      <c r="C26" s="725" t="s">
        <v>204</v>
      </c>
      <c r="D26" s="275"/>
      <c r="E26" s="275"/>
      <c r="F26" s="4"/>
      <c r="G26" s="769"/>
      <c r="H26" s="725"/>
      <c r="I26" s="470"/>
      <c r="J26" s="470"/>
      <c r="K26" s="478"/>
    </row>
    <row r="27" spans="1:11" ht="12" customHeight="1">
      <c r="A27" s="456" t="s">
        <v>39</v>
      </c>
      <c r="B27" s="5"/>
      <c r="C27" s="725" t="s">
        <v>205</v>
      </c>
      <c r="D27" s="276">
        <v>-196108</v>
      </c>
      <c r="E27" s="276"/>
      <c r="F27" s="6"/>
      <c r="G27" s="765"/>
      <c r="H27" s="725"/>
      <c r="I27" s="470"/>
      <c r="J27" s="470"/>
      <c r="K27" s="471"/>
    </row>
    <row r="28" spans="1:11" ht="12" customHeight="1" thickBot="1">
      <c r="A28" s="456" t="s">
        <v>40</v>
      </c>
      <c r="B28" s="775"/>
      <c r="C28" s="747"/>
      <c r="D28" s="464"/>
      <c r="E28" s="464"/>
      <c r="F28" s="9"/>
      <c r="G28" s="766"/>
      <c r="H28" s="747"/>
      <c r="I28" s="473"/>
      <c r="J28" s="473"/>
      <c r="K28" s="708"/>
    </row>
    <row r="29" spans="1:11" ht="22.5" customHeight="1" thickBot="1">
      <c r="A29" s="456" t="s">
        <v>41</v>
      </c>
      <c r="B29" s="776" t="s">
        <v>829</v>
      </c>
      <c r="C29" s="748" t="s">
        <v>206</v>
      </c>
      <c r="D29" s="465">
        <f>SUM(D20:D27)</f>
        <v>-46383</v>
      </c>
      <c r="E29" s="465">
        <f>SUM(E20:E27)</f>
        <v>0</v>
      </c>
      <c r="F29" s="30">
        <f>SUM(F20:F27)</f>
        <v>353850</v>
      </c>
      <c r="G29" s="770" t="s">
        <v>834</v>
      </c>
      <c r="H29" s="748" t="s">
        <v>207</v>
      </c>
      <c r="I29" s="479">
        <f>SUM(I18:I28)</f>
        <v>-180625</v>
      </c>
      <c r="J29" s="479">
        <f>SUM(J18:J28)</f>
        <v>95190</v>
      </c>
      <c r="K29" s="480">
        <f>SUM(K18:K28)</f>
        <v>353850</v>
      </c>
    </row>
    <row r="30" spans="1:11" s="7" customFormat="1" ht="22.5" customHeight="1" thickBot="1">
      <c r="A30" s="456" t="s">
        <v>42</v>
      </c>
      <c r="B30" s="777"/>
      <c r="C30" s="772" t="s">
        <v>208</v>
      </c>
      <c r="D30" s="466">
        <f>SUM(D17,D18,D29)</f>
        <v>6937248</v>
      </c>
      <c r="E30" s="466">
        <f>SUM(E17,E18,E29)</f>
        <v>3826785</v>
      </c>
      <c r="F30" s="31">
        <f>SUM(F17,F18,F29)</f>
        <v>3978841</v>
      </c>
      <c r="G30" s="771"/>
      <c r="H30" s="772" t="s">
        <v>209</v>
      </c>
      <c r="I30" s="481">
        <f>SUM(I17+I29)</f>
        <v>6179292</v>
      </c>
      <c r="J30" s="481">
        <f>SUM(J17+J29)</f>
        <v>3840343</v>
      </c>
      <c r="K30" s="482">
        <f>SUM(K17+K29)</f>
        <v>4017657</v>
      </c>
    </row>
    <row r="31" spans="1:11" ht="16.5" customHeight="1" thickBot="1">
      <c r="A31" s="457" t="s">
        <v>43</v>
      </c>
      <c r="B31" s="720"/>
      <c r="C31" s="751" t="s">
        <v>210</v>
      </c>
      <c r="D31" s="465">
        <f>SUM(I17-D17)</f>
        <v>432849</v>
      </c>
      <c r="E31" s="465">
        <f>SUM(J17-E17)</f>
        <v>325716</v>
      </c>
      <c r="F31" s="30">
        <f>SUM(K17-F17)</f>
        <v>438816</v>
      </c>
      <c r="G31" s="773"/>
      <c r="H31" s="751" t="s">
        <v>211</v>
      </c>
      <c r="I31" s="483"/>
      <c r="J31" s="483"/>
      <c r="K31" s="484"/>
    </row>
    <row r="32" spans="1:11" ht="12.75" customHeight="1">
      <c r="A32" s="10"/>
      <c r="B32" s="10"/>
      <c r="C32" s="32"/>
      <c r="D32" s="33"/>
      <c r="E32" s="33"/>
      <c r="F32" s="33"/>
      <c r="G32" s="33"/>
      <c r="H32" s="34"/>
      <c r="I32" s="485"/>
      <c r="J32" s="485"/>
      <c r="K32" s="486"/>
    </row>
    <row r="33" spans="1:11" ht="12.75" customHeight="1">
      <c r="A33" s="10"/>
      <c r="B33" s="10"/>
      <c r="C33" s="32"/>
      <c r="D33" s="33"/>
      <c r="E33" s="33"/>
      <c r="F33" s="33"/>
      <c r="G33" s="33"/>
      <c r="H33" s="34"/>
      <c r="I33" s="485"/>
      <c r="J33" s="485"/>
      <c r="K33" s="486"/>
    </row>
    <row r="34" spans="1:11" ht="12.75" customHeight="1">
      <c r="A34" s="10"/>
      <c r="B34" s="10"/>
      <c r="C34" s="32"/>
      <c r="D34" s="33"/>
      <c r="E34" s="33"/>
      <c r="F34" s="33"/>
      <c r="G34" s="33"/>
      <c r="H34" s="34"/>
      <c r="I34" s="485"/>
      <c r="J34" s="485"/>
      <c r="K34" s="486"/>
    </row>
    <row r="35" spans="1:11" ht="12.75" customHeight="1">
      <c r="A35" s="10"/>
      <c r="B35" s="10"/>
      <c r="C35" s="32"/>
      <c r="D35" s="33"/>
      <c r="E35" s="33"/>
      <c r="F35" s="33"/>
      <c r="G35" s="33"/>
      <c r="H35" s="34"/>
      <c r="I35" s="485"/>
      <c r="J35" s="485"/>
      <c r="K35" s="486"/>
    </row>
    <row r="36" spans="1:11" ht="12.75" customHeight="1">
      <c r="A36" s="10"/>
      <c r="B36" s="10"/>
      <c r="C36" s="32"/>
      <c r="D36" s="33"/>
      <c r="E36" s="33"/>
      <c r="F36" s="33"/>
      <c r="G36" s="33"/>
      <c r="H36" s="34"/>
      <c r="I36" s="485"/>
      <c r="J36" s="485"/>
      <c r="K36" s="486"/>
    </row>
    <row r="37" spans="1:11" ht="12.75" customHeight="1">
      <c r="A37" s="10"/>
      <c r="B37" s="10"/>
      <c r="C37" s="32"/>
      <c r="D37" s="33"/>
      <c r="E37" s="33"/>
      <c r="F37" s="33"/>
      <c r="G37" s="33"/>
      <c r="H37" s="34"/>
      <c r="I37" s="485"/>
      <c r="J37" s="485"/>
      <c r="K37" s="486"/>
    </row>
    <row r="38" spans="1:11" ht="12.75" customHeight="1">
      <c r="A38" s="10"/>
      <c r="B38" s="10"/>
      <c r="C38" s="32"/>
      <c r="D38" s="33"/>
      <c r="E38" s="33"/>
      <c r="F38" s="33"/>
      <c r="G38" s="33"/>
      <c r="H38" s="34"/>
      <c r="I38" s="485"/>
      <c r="J38" s="485"/>
      <c r="K38" s="486"/>
    </row>
    <row r="39" spans="1:11" ht="12.75" customHeight="1">
      <c r="A39" s="10"/>
      <c r="B39" s="10"/>
      <c r="C39" s="32"/>
      <c r="D39" s="33"/>
      <c r="E39" s="33"/>
      <c r="F39" s="33"/>
      <c r="G39" s="33"/>
      <c r="H39" s="34"/>
      <c r="I39" s="485"/>
      <c r="J39" s="485"/>
      <c r="K39" s="486"/>
    </row>
    <row r="40" spans="1:11" ht="12.75" customHeight="1">
      <c r="A40" s="10"/>
      <c r="B40" s="10"/>
      <c r="C40" s="32"/>
      <c r="D40" s="33"/>
      <c r="E40" s="33"/>
      <c r="F40" s="33"/>
      <c r="G40" s="33"/>
      <c r="H40" s="34"/>
      <c r="I40" s="485"/>
      <c r="J40" s="485"/>
      <c r="K40" s="486"/>
    </row>
    <row r="41" spans="1:11" ht="12" customHeight="1">
      <c r="A41" s="10"/>
      <c r="B41" s="10"/>
      <c r="C41" s="32"/>
      <c r="D41" s="33"/>
      <c r="E41" s="33"/>
      <c r="F41" s="33"/>
      <c r="G41" s="33"/>
      <c r="H41" s="34"/>
      <c r="I41" s="485"/>
      <c r="J41" s="485"/>
      <c r="K41" s="486"/>
    </row>
    <row r="42" spans="1:11" ht="12" customHeight="1">
      <c r="A42" s="10"/>
      <c r="B42" s="10"/>
      <c r="C42" s="32"/>
      <c r="D42" s="33"/>
      <c r="E42" s="33"/>
      <c r="F42" s="33"/>
      <c r="G42" s="33"/>
      <c r="H42" s="34"/>
      <c r="I42" s="485"/>
      <c r="J42" s="485"/>
      <c r="K42" s="486"/>
    </row>
    <row r="43" spans="1:11" ht="12" customHeight="1">
      <c r="A43" s="10"/>
      <c r="B43" s="10"/>
      <c r="C43" s="32"/>
      <c r="D43" s="33"/>
      <c r="E43" s="33"/>
      <c r="F43" s="33"/>
      <c r="G43" s="33"/>
      <c r="H43" s="34"/>
      <c r="I43" s="485"/>
      <c r="J43" s="485"/>
      <c r="K43" s="486"/>
    </row>
    <row r="44" spans="1:11" ht="12" customHeight="1">
      <c r="A44" s="10"/>
      <c r="B44" s="10"/>
      <c r="C44" s="32"/>
      <c r="D44" s="12"/>
      <c r="E44" s="12"/>
      <c r="F44" s="12"/>
      <c r="G44" s="12"/>
      <c r="H44" s="34"/>
      <c r="I44" s="485"/>
      <c r="J44" s="485"/>
      <c r="K44" s="486"/>
    </row>
    <row r="45" spans="1:11" ht="12" customHeight="1">
      <c r="A45" s="10"/>
      <c r="B45" s="10"/>
      <c r="C45" s="32"/>
      <c r="D45" s="12"/>
      <c r="E45" s="12"/>
      <c r="F45" s="12"/>
      <c r="G45" s="12"/>
      <c r="H45" s="34"/>
      <c r="I45" s="485"/>
      <c r="J45" s="485"/>
      <c r="K45" s="486"/>
    </row>
  </sheetData>
  <mergeCells count="1">
    <mergeCell ref="H2:K2"/>
  </mergeCells>
  <printOptions horizontalCentered="1" verticalCentered="1"/>
  <pageMargins left="0.3937007874015748" right="0.3937007874015748" top="0.19" bottom="0.4724409448818898" header="0.5905511811023623" footer="0.07874015748031496"/>
  <pageSetup horizontalDpi="600" verticalDpi="600" orientation="landscape" scale="89" r:id="rId1"/>
  <headerFooter alignWithMargins="0">
    <oddHeader>&amp;L&amp;8  2. melléklet a …/…..(….) önkormányzati rendelethez&amp;C&amp;"Arial CE,Félkövér"&amp;11
Működési célú  bevételek és kiadások mérlege&amp;R&amp;9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40"/>
  <sheetViews>
    <sheetView workbookViewId="0" topLeftCell="A1">
      <selection activeCell="G4" sqref="G4:G25"/>
    </sheetView>
  </sheetViews>
  <sheetFormatPr defaultColWidth="9.00390625" defaultRowHeight="12.75"/>
  <cols>
    <col min="1" max="1" width="3.375" style="0" customWidth="1"/>
    <col min="2" max="2" width="6.125" style="0" customWidth="1"/>
    <col min="3" max="3" width="35.75390625" style="0" customWidth="1"/>
    <col min="4" max="5" width="9.375" style="0" customWidth="1"/>
    <col min="6" max="6" width="9.375" style="498" customWidth="1"/>
    <col min="7" max="7" width="6.125" style="498" customWidth="1"/>
    <col min="8" max="8" width="33.25390625" style="0" customWidth="1"/>
    <col min="9" max="9" width="9.25390625" style="0" customWidth="1"/>
  </cols>
  <sheetData>
    <row r="1" spans="8:9" ht="13.5" thickBot="1">
      <c r="H1" s="896" t="s">
        <v>1</v>
      </c>
      <c r="I1" s="896"/>
    </row>
    <row r="2" spans="1:11" ht="13.5" thickBot="1">
      <c r="A2" s="752"/>
      <c r="B2" s="459" t="s">
        <v>2</v>
      </c>
      <c r="C2" s="460" t="s">
        <v>3</v>
      </c>
      <c r="D2" s="460" t="s">
        <v>165</v>
      </c>
      <c r="E2" s="460" t="s">
        <v>166</v>
      </c>
      <c r="F2" s="460" t="s">
        <v>626</v>
      </c>
      <c r="G2" s="460" t="s">
        <v>236</v>
      </c>
      <c r="H2" s="460" t="s">
        <v>237</v>
      </c>
      <c r="I2" s="460" t="s">
        <v>238</v>
      </c>
      <c r="J2" s="739" t="s">
        <v>239</v>
      </c>
      <c r="K2" s="740" t="s">
        <v>240</v>
      </c>
    </row>
    <row r="3" spans="1:11" ht="23.25" thickBot="1">
      <c r="A3" s="753"/>
      <c r="B3" s="741" t="s">
        <v>635</v>
      </c>
      <c r="C3" s="742" t="s">
        <v>167</v>
      </c>
      <c r="D3" s="282" t="s">
        <v>604</v>
      </c>
      <c r="E3" s="282" t="s">
        <v>625</v>
      </c>
      <c r="F3" s="282" t="s">
        <v>587</v>
      </c>
      <c r="G3" s="743" t="s">
        <v>635</v>
      </c>
      <c r="H3" s="744" t="s">
        <v>168</v>
      </c>
      <c r="I3" s="282" t="s">
        <v>604</v>
      </c>
      <c r="J3" s="282" t="s">
        <v>625</v>
      </c>
      <c r="K3" s="14" t="s">
        <v>587</v>
      </c>
    </row>
    <row r="4" spans="1:11" ht="12.75" customHeight="1">
      <c r="A4" s="509" t="s">
        <v>6</v>
      </c>
      <c r="B4" s="754" t="s">
        <v>698</v>
      </c>
      <c r="C4" s="745" t="s">
        <v>212</v>
      </c>
      <c r="D4" s="467">
        <v>60301</v>
      </c>
      <c r="E4" s="467">
        <v>19000</v>
      </c>
      <c r="F4" s="467">
        <v>18000</v>
      </c>
      <c r="G4" s="467" t="s">
        <v>715</v>
      </c>
      <c r="H4" s="745" t="s">
        <v>213</v>
      </c>
      <c r="I4" s="462">
        <v>723187</v>
      </c>
      <c r="J4" s="462">
        <v>1752722</v>
      </c>
      <c r="K4" s="463">
        <f>1138306+107558+23123</f>
        <v>1268987</v>
      </c>
    </row>
    <row r="5" spans="1:11" ht="12.75" customHeight="1">
      <c r="A5" s="509" t="s">
        <v>7</v>
      </c>
      <c r="B5" s="755" t="s">
        <v>698</v>
      </c>
      <c r="C5" s="725" t="s">
        <v>214</v>
      </c>
      <c r="D5" s="276">
        <v>5793</v>
      </c>
      <c r="E5" s="276">
        <v>6860</v>
      </c>
      <c r="F5" s="276">
        <v>6175</v>
      </c>
      <c r="G5" s="737" t="s">
        <v>717</v>
      </c>
      <c r="H5" s="725" t="s">
        <v>215</v>
      </c>
      <c r="I5" s="276">
        <v>269922</v>
      </c>
      <c r="J5" s="276">
        <v>507942</v>
      </c>
      <c r="K5" s="6">
        <v>51310</v>
      </c>
    </row>
    <row r="6" spans="1:11" ht="12.75">
      <c r="A6" s="509" t="s">
        <v>8</v>
      </c>
      <c r="B6" s="755"/>
      <c r="C6" s="725" t="s">
        <v>216</v>
      </c>
      <c r="D6" s="276"/>
      <c r="E6" s="276"/>
      <c r="F6" s="276"/>
      <c r="G6" s="737"/>
      <c r="H6" s="725" t="s">
        <v>217</v>
      </c>
      <c r="I6" s="276"/>
      <c r="J6" s="276">
        <v>43242</v>
      </c>
      <c r="K6" s="6">
        <v>10000</v>
      </c>
    </row>
    <row r="7" spans="1:11" ht="12.75">
      <c r="A7" s="509" t="s">
        <v>10</v>
      </c>
      <c r="B7" s="755" t="s">
        <v>698</v>
      </c>
      <c r="C7" s="715" t="s">
        <v>218</v>
      </c>
      <c r="D7" s="276">
        <v>78032</v>
      </c>
      <c r="E7" s="276">
        <v>70000</v>
      </c>
      <c r="F7" s="276">
        <v>30000</v>
      </c>
      <c r="G7" s="737"/>
      <c r="H7" s="725" t="s">
        <v>219</v>
      </c>
      <c r="I7" s="276">
        <v>9960</v>
      </c>
      <c r="J7" s="276"/>
      <c r="K7" s="6"/>
    </row>
    <row r="8" spans="1:11" ht="12.75">
      <c r="A8" s="509" t="s">
        <v>11</v>
      </c>
      <c r="B8" s="755"/>
      <c r="C8" s="725" t="s">
        <v>220</v>
      </c>
      <c r="D8" s="276"/>
      <c r="E8" s="276"/>
      <c r="F8" s="276"/>
      <c r="G8" s="737"/>
      <c r="H8" s="725" t="s">
        <v>221</v>
      </c>
      <c r="I8" s="276">
        <v>58736</v>
      </c>
      <c r="J8" s="276">
        <v>500</v>
      </c>
      <c r="K8" s="6"/>
    </row>
    <row r="9" spans="1:11" ht="12.75">
      <c r="A9" s="509" t="s">
        <v>13</v>
      </c>
      <c r="B9" s="755"/>
      <c r="C9" s="725" t="s">
        <v>636</v>
      </c>
      <c r="D9" s="276"/>
      <c r="E9" s="276">
        <v>453</v>
      </c>
      <c r="F9" s="276"/>
      <c r="G9" s="737" t="s">
        <v>832</v>
      </c>
      <c r="H9" s="725" t="s">
        <v>185</v>
      </c>
      <c r="I9" s="276"/>
      <c r="J9" s="276">
        <v>777343</v>
      </c>
      <c r="K9" s="6">
        <v>883624</v>
      </c>
    </row>
    <row r="10" spans="1:11" ht="12.75">
      <c r="A10" s="509" t="s">
        <v>15</v>
      </c>
      <c r="B10" s="755"/>
      <c r="C10" s="725" t="s">
        <v>630</v>
      </c>
      <c r="D10" s="276">
        <v>140449</v>
      </c>
      <c r="E10" s="276"/>
      <c r="F10" s="276"/>
      <c r="G10" s="737" t="s">
        <v>716</v>
      </c>
      <c r="H10" s="725" t="s">
        <v>223</v>
      </c>
      <c r="I10" s="276">
        <v>2100</v>
      </c>
      <c r="J10" s="276">
        <v>187203</v>
      </c>
      <c r="K10" s="6">
        <v>5000</v>
      </c>
    </row>
    <row r="11" spans="1:11" ht="12.75" customHeight="1">
      <c r="A11" s="509" t="s">
        <v>17</v>
      </c>
      <c r="B11" s="755"/>
      <c r="C11" s="725" t="s">
        <v>222</v>
      </c>
      <c r="D11" s="276">
        <v>39866</v>
      </c>
      <c r="E11" s="276">
        <v>2680</v>
      </c>
      <c r="F11" s="276"/>
      <c r="G11" s="737"/>
      <c r="H11" s="725" t="s">
        <v>224</v>
      </c>
      <c r="I11" s="276"/>
      <c r="J11" s="276"/>
      <c r="K11" s="6"/>
    </row>
    <row r="12" spans="1:11" ht="12.75" customHeight="1">
      <c r="A12" s="509" t="s">
        <v>19</v>
      </c>
      <c r="B12" s="755" t="s">
        <v>699</v>
      </c>
      <c r="C12" s="725" t="s">
        <v>174</v>
      </c>
      <c r="D12" s="276">
        <v>193658</v>
      </c>
      <c r="E12" s="276">
        <v>20964</v>
      </c>
      <c r="F12" s="276">
        <v>227855</v>
      </c>
      <c r="G12" s="737" t="s">
        <v>713</v>
      </c>
      <c r="H12" s="725" t="s">
        <v>226</v>
      </c>
      <c r="I12" s="276">
        <v>95583</v>
      </c>
      <c r="J12" s="276">
        <v>70000</v>
      </c>
      <c r="K12" s="6">
        <v>5000</v>
      </c>
    </row>
    <row r="13" spans="1:11" ht="12.75">
      <c r="A13" s="509" t="s">
        <v>21</v>
      </c>
      <c r="B13" s="755" t="s">
        <v>820</v>
      </c>
      <c r="C13" s="725" t="s">
        <v>225</v>
      </c>
      <c r="D13" s="276">
        <v>453674</v>
      </c>
      <c r="E13" s="276">
        <v>1902496</v>
      </c>
      <c r="F13" s="276">
        <f>840526+107558+23123</f>
        <v>971207</v>
      </c>
      <c r="G13" s="737"/>
      <c r="H13" s="725" t="s">
        <v>228</v>
      </c>
      <c r="I13" s="276"/>
      <c r="J13" s="276"/>
      <c r="K13" s="6"/>
    </row>
    <row r="14" spans="1:11" ht="12.75" customHeight="1">
      <c r="A14" s="509" t="s">
        <v>22</v>
      </c>
      <c r="B14" s="755" t="s">
        <v>703</v>
      </c>
      <c r="C14" s="725" t="s">
        <v>227</v>
      </c>
      <c r="D14" s="276">
        <v>6682</v>
      </c>
      <c r="E14" s="276">
        <v>6500</v>
      </c>
      <c r="F14" s="276">
        <v>6500</v>
      </c>
      <c r="G14" s="737"/>
      <c r="H14" s="452"/>
      <c r="I14" s="452"/>
      <c r="J14" s="276"/>
      <c r="K14" s="6"/>
    </row>
    <row r="15" spans="1:11" ht="12.75" customHeight="1" thickBot="1">
      <c r="A15" s="509" t="s">
        <v>24</v>
      </c>
      <c r="B15" s="756"/>
      <c r="C15" s="747" t="s">
        <v>229</v>
      </c>
      <c r="D15" s="464">
        <v>15628</v>
      </c>
      <c r="E15" s="464"/>
      <c r="F15" s="464"/>
      <c r="G15" s="759"/>
      <c r="H15" s="747"/>
      <c r="I15" s="464"/>
      <c r="J15" s="464"/>
      <c r="K15" s="9"/>
    </row>
    <row r="16" spans="1:11" ht="22.5" customHeight="1" thickBot="1">
      <c r="A16" s="509" t="s">
        <v>25</v>
      </c>
      <c r="B16" s="757" t="s">
        <v>822</v>
      </c>
      <c r="C16" s="748" t="s">
        <v>186</v>
      </c>
      <c r="D16" s="465">
        <f>SUM(D4:D15)</f>
        <v>994083</v>
      </c>
      <c r="E16" s="465">
        <f>SUM(E4:E15)</f>
        <v>2028953</v>
      </c>
      <c r="F16" s="465">
        <f>SUM(F4:F15)</f>
        <v>1259737</v>
      </c>
      <c r="G16" s="778" t="s">
        <v>837</v>
      </c>
      <c r="H16" s="748" t="s">
        <v>187</v>
      </c>
      <c r="I16" s="465">
        <f>SUM(I4:I13)</f>
        <v>1159488</v>
      </c>
      <c r="J16" s="465">
        <f>SUM(J4:J14)</f>
        <v>3338952</v>
      </c>
      <c r="K16" s="30">
        <f>SUM(K4:K14)</f>
        <v>2223921</v>
      </c>
    </row>
    <row r="17" spans="1:11" ht="12.75">
      <c r="A17" s="509" t="s">
        <v>26</v>
      </c>
      <c r="B17" s="754" t="s">
        <v>705</v>
      </c>
      <c r="C17" s="749" t="s">
        <v>230</v>
      </c>
      <c r="D17" s="274">
        <v>213012</v>
      </c>
      <c r="E17" s="274">
        <v>1323557</v>
      </c>
      <c r="F17" s="274">
        <v>1003000</v>
      </c>
      <c r="G17" s="754" t="s">
        <v>845</v>
      </c>
      <c r="H17" s="745" t="s">
        <v>189</v>
      </c>
      <c r="I17" s="462"/>
      <c r="J17" s="462"/>
      <c r="K17" s="463"/>
    </row>
    <row r="18" spans="1:11" ht="12.75">
      <c r="A18" s="509" t="s">
        <v>27</v>
      </c>
      <c r="B18" s="755" t="s">
        <v>823</v>
      </c>
      <c r="C18" s="725" t="s">
        <v>231</v>
      </c>
      <c r="D18" s="458"/>
      <c r="E18" s="458"/>
      <c r="F18" s="458"/>
      <c r="G18" s="755" t="s">
        <v>838</v>
      </c>
      <c r="H18" s="725" t="s">
        <v>191</v>
      </c>
      <c r="I18" s="276"/>
      <c r="J18" s="276"/>
      <c r="K18" s="6"/>
    </row>
    <row r="19" spans="1:11" ht="12.75">
      <c r="A19" s="509" t="s">
        <v>29</v>
      </c>
      <c r="B19" s="755" t="s">
        <v>707</v>
      </c>
      <c r="C19" s="725" t="s">
        <v>194</v>
      </c>
      <c r="D19" s="276"/>
      <c r="E19" s="276"/>
      <c r="F19" s="276"/>
      <c r="G19" s="755" t="s">
        <v>839</v>
      </c>
      <c r="H19" s="725" t="s">
        <v>193</v>
      </c>
      <c r="I19" s="276">
        <v>136096</v>
      </c>
      <c r="J19" s="276"/>
      <c r="K19" s="6"/>
    </row>
    <row r="20" spans="1:11" ht="12.75" customHeight="1">
      <c r="A20" s="509" t="s">
        <v>31</v>
      </c>
      <c r="B20" s="758" t="s">
        <v>824</v>
      </c>
      <c r="C20" s="725" t="s">
        <v>196</v>
      </c>
      <c r="D20" s="276"/>
      <c r="E20" s="276"/>
      <c r="F20" s="276"/>
      <c r="G20" s="758" t="s">
        <v>840</v>
      </c>
      <c r="H20" s="725" t="s">
        <v>232</v>
      </c>
      <c r="I20" s="276"/>
      <c r="J20" s="276"/>
      <c r="K20" s="6"/>
    </row>
    <row r="21" spans="1:11" ht="12.75" customHeight="1">
      <c r="A21" s="509" t="s">
        <v>33</v>
      </c>
      <c r="B21" s="755" t="s">
        <v>825</v>
      </c>
      <c r="C21" s="725" t="s">
        <v>233</v>
      </c>
      <c r="D21" s="276"/>
      <c r="E21" s="276"/>
      <c r="F21" s="276"/>
      <c r="G21" s="755" t="s">
        <v>841</v>
      </c>
      <c r="H21" s="725" t="s">
        <v>195</v>
      </c>
      <c r="I21" s="276"/>
      <c r="J21" s="276"/>
      <c r="K21" s="6"/>
    </row>
    <row r="22" spans="1:11" ht="12.75" customHeight="1">
      <c r="A22" s="509" t="s">
        <v>35</v>
      </c>
      <c r="B22" s="755" t="s">
        <v>826</v>
      </c>
      <c r="C22" s="725" t="s">
        <v>200</v>
      </c>
      <c r="D22" s="276"/>
      <c r="E22" s="276"/>
      <c r="F22" s="276"/>
      <c r="G22" s="755" t="s">
        <v>842</v>
      </c>
      <c r="H22" s="725" t="s">
        <v>197</v>
      </c>
      <c r="I22" s="276"/>
      <c r="J22" s="276"/>
      <c r="K22" s="6"/>
    </row>
    <row r="23" spans="1:11" ht="12.75" customHeight="1">
      <c r="A23" s="509" t="s">
        <v>36</v>
      </c>
      <c r="B23" s="755" t="s">
        <v>827</v>
      </c>
      <c r="C23" s="725" t="s">
        <v>202</v>
      </c>
      <c r="D23" s="276"/>
      <c r="E23" s="276"/>
      <c r="F23" s="276"/>
      <c r="G23" s="755" t="s">
        <v>843</v>
      </c>
      <c r="H23" s="725" t="s">
        <v>199</v>
      </c>
      <c r="I23" s="276"/>
      <c r="J23" s="276"/>
      <c r="K23" s="6"/>
    </row>
    <row r="24" spans="1:11" ht="12.75" customHeight="1">
      <c r="A24" s="509" t="s">
        <v>37</v>
      </c>
      <c r="B24" s="755" t="s">
        <v>833</v>
      </c>
      <c r="C24" s="725" t="s">
        <v>204</v>
      </c>
      <c r="D24" s="276"/>
      <c r="E24" s="276"/>
      <c r="F24" s="276"/>
      <c r="G24" s="755" t="s">
        <v>844</v>
      </c>
      <c r="H24" s="725" t="s">
        <v>201</v>
      </c>
      <c r="I24" s="276"/>
      <c r="J24" s="276"/>
      <c r="K24" s="6"/>
    </row>
    <row r="25" spans="1:11" ht="12.75">
      <c r="A25" s="509" t="s">
        <v>38</v>
      </c>
      <c r="B25" s="98"/>
      <c r="C25" s="725" t="s">
        <v>205</v>
      </c>
      <c r="D25" s="276"/>
      <c r="E25" s="276"/>
      <c r="F25" s="276"/>
      <c r="G25" s="737"/>
      <c r="H25" s="725" t="s">
        <v>203</v>
      </c>
      <c r="I25" s="276"/>
      <c r="J25" s="276"/>
      <c r="K25" s="6"/>
    </row>
    <row r="26" spans="1:11" ht="12.75" customHeight="1" thickBot="1">
      <c r="A26" s="509" t="s">
        <v>39</v>
      </c>
      <c r="B26" s="746"/>
      <c r="C26" s="747"/>
      <c r="D26" s="464"/>
      <c r="E26" s="464"/>
      <c r="F26" s="464"/>
      <c r="G26" s="464"/>
      <c r="H26" s="747"/>
      <c r="I26" s="464"/>
      <c r="J26" s="464"/>
      <c r="K26" s="9"/>
    </row>
    <row r="27" spans="1:11" ht="22.5" customHeight="1" thickBot="1">
      <c r="A27" s="509" t="s">
        <v>40</v>
      </c>
      <c r="B27" s="757" t="s">
        <v>829</v>
      </c>
      <c r="C27" s="748" t="s">
        <v>637</v>
      </c>
      <c r="D27" s="465">
        <f>SUM(D18:D26)</f>
        <v>0</v>
      </c>
      <c r="E27" s="465">
        <f>SUM(E18:E26)</f>
        <v>0</v>
      </c>
      <c r="F27" s="465">
        <f>SUM(F18:F26)</f>
        <v>0</v>
      </c>
      <c r="G27" s="778" t="s">
        <v>834</v>
      </c>
      <c r="H27" s="748" t="s">
        <v>639</v>
      </c>
      <c r="I27" s="465">
        <f>SUM(I17:I26)</f>
        <v>136096</v>
      </c>
      <c r="J27" s="465">
        <f>SUM(J17:J26)</f>
        <v>0</v>
      </c>
      <c r="K27" s="30">
        <f>SUM(K17:K26)</f>
        <v>0</v>
      </c>
    </row>
    <row r="28" spans="1:11" ht="22.5" customHeight="1" thickBot="1">
      <c r="A28" s="509" t="s">
        <v>41</v>
      </c>
      <c r="B28" s="419"/>
      <c r="C28" s="750" t="s">
        <v>638</v>
      </c>
      <c r="D28" s="466">
        <f>SUM(D16,D17,D27)</f>
        <v>1207095</v>
      </c>
      <c r="E28" s="466">
        <f>SUM(E16,E17,E27)</f>
        <v>3352510</v>
      </c>
      <c r="F28" s="466">
        <f>SUM(F16,F17,F27)</f>
        <v>2262737</v>
      </c>
      <c r="G28" s="466"/>
      <c r="H28" s="750" t="s">
        <v>640</v>
      </c>
      <c r="I28" s="466">
        <f>SUM(I27,I16)</f>
        <v>1295584</v>
      </c>
      <c r="J28" s="466">
        <f>SUM(J27,J16)</f>
        <v>3338952</v>
      </c>
      <c r="K28" s="31">
        <f>SUM(K27,K16)</f>
        <v>2223921</v>
      </c>
    </row>
    <row r="29" spans="1:11" ht="16.5" customHeight="1" thickBot="1">
      <c r="A29" s="510" t="s">
        <v>42</v>
      </c>
      <c r="B29" s="419"/>
      <c r="C29" s="751" t="s">
        <v>210</v>
      </c>
      <c r="D29" s="465">
        <f>I16-D16</f>
        <v>165405</v>
      </c>
      <c r="E29" s="465">
        <f>J16-E16</f>
        <v>1309999</v>
      </c>
      <c r="F29" s="465">
        <f>K16-F16</f>
        <v>964184</v>
      </c>
      <c r="G29" s="465"/>
      <c r="H29" s="751" t="s">
        <v>211</v>
      </c>
      <c r="I29" s="465"/>
      <c r="J29" s="465"/>
      <c r="K29" s="30"/>
    </row>
    <row r="30" spans="3:9" ht="12.75">
      <c r="C30" s="32"/>
      <c r="D30" s="12"/>
      <c r="E30" s="12"/>
      <c r="F30" s="12"/>
      <c r="G30" s="12"/>
      <c r="H30" s="32"/>
      <c r="I30" s="33"/>
    </row>
    <row r="31" spans="3:9" ht="12.75">
      <c r="C31" s="32"/>
      <c r="D31" s="12"/>
      <c r="E31" s="12"/>
      <c r="F31" s="12"/>
      <c r="G31" s="12"/>
      <c r="I31" s="33"/>
    </row>
    <row r="32" spans="3:9" ht="12.75">
      <c r="C32" s="32"/>
      <c r="D32" s="12"/>
      <c r="E32" s="12"/>
      <c r="F32" s="12"/>
      <c r="G32" s="12"/>
      <c r="H32" s="32"/>
      <c r="I32" s="33"/>
    </row>
    <row r="33" spans="3:7" ht="12.75">
      <c r="C33" s="32"/>
      <c r="D33" s="12"/>
      <c r="E33" s="12"/>
      <c r="F33" s="12"/>
      <c r="G33" s="12"/>
    </row>
    <row r="34" spans="3:9" ht="12.75">
      <c r="C34" s="32"/>
      <c r="D34" s="12"/>
      <c r="E34" s="12"/>
      <c r="F34" s="12"/>
      <c r="G34" s="12"/>
      <c r="H34" s="32"/>
      <c r="I34" s="33"/>
    </row>
    <row r="35" spans="3:9" ht="12.75">
      <c r="C35" s="32"/>
      <c r="D35" s="12"/>
      <c r="E35" s="12"/>
      <c r="F35" s="12"/>
      <c r="G35" s="12"/>
      <c r="H35" s="32"/>
      <c r="I35" s="33"/>
    </row>
    <row r="36" spans="3:9" ht="12.75">
      <c r="C36" s="32"/>
      <c r="D36" s="12"/>
      <c r="E36" s="12"/>
      <c r="F36" s="12"/>
      <c r="G36" s="12"/>
      <c r="H36" s="32"/>
      <c r="I36" s="33"/>
    </row>
    <row r="37" spans="3:9" ht="12.75">
      <c r="C37" s="32"/>
      <c r="D37" s="12"/>
      <c r="E37" s="12"/>
      <c r="F37" s="12"/>
      <c r="G37" s="12"/>
      <c r="H37" s="32"/>
      <c r="I37" s="33"/>
    </row>
    <row r="38" spans="3:9" ht="12.75">
      <c r="C38" s="32"/>
      <c r="D38" s="12"/>
      <c r="E38" s="12"/>
      <c r="F38" s="12"/>
      <c r="G38" s="12"/>
      <c r="H38" s="32"/>
      <c r="I38" s="33"/>
    </row>
    <row r="39" spans="3:9" ht="12.75">
      <c r="C39" s="32"/>
      <c r="D39" s="12"/>
      <c r="E39" s="12"/>
      <c r="F39" s="12"/>
      <c r="G39" s="12"/>
      <c r="H39" s="32"/>
      <c r="I39" s="33"/>
    </row>
    <row r="40" spans="3:9" ht="12.75">
      <c r="C40" s="32"/>
      <c r="D40" s="12"/>
      <c r="E40" s="12"/>
      <c r="F40" s="12"/>
      <c r="G40" s="12"/>
      <c r="H40" s="32"/>
      <c r="I40" s="33"/>
    </row>
  </sheetData>
  <mergeCells count="1">
    <mergeCell ref="H1:I1"/>
  </mergeCells>
  <printOptions horizontalCentered="1" verticalCentered="1"/>
  <pageMargins left="0.42" right="0.7874015748031497" top="0.39" bottom="0.1968503937007874" header="0.3937007874015748" footer="0.31496062992125984"/>
  <pageSetup horizontalDpi="300" verticalDpi="300" orientation="landscape" paperSize="9" scale="90" r:id="rId1"/>
  <headerFooter alignWithMargins="0">
    <oddHeader>&amp;L&amp;8  3. melléklet a …/…..(….) önkormányzati rendelethez&amp;C&amp;"Arial CE,Félkövér"&amp;12
&amp;11Felhalmozási célú bevételek és kiadások mérlege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25"/>
  <sheetViews>
    <sheetView zoomScale="85" zoomScaleNormal="85" workbookViewId="0" topLeftCell="A1">
      <selection activeCell="N18" sqref="N18"/>
    </sheetView>
  </sheetViews>
  <sheetFormatPr defaultColWidth="9.00390625" defaultRowHeight="12.75"/>
  <cols>
    <col min="1" max="1" width="3.625" style="36" bestFit="1" customWidth="1"/>
    <col min="2" max="2" width="17.625" style="36" customWidth="1"/>
    <col min="3" max="3" width="10.125" style="36" customWidth="1"/>
    <col min="4" max="4" width="11.125" style="36" customWidth="1"/>
    <col min="5" max="5" width="9.375" style="36" customWidth="1"/>
    <col min="6" max="7" width="10.375" style="36" customWidth="1"/>
    <col min="8" max="8" width="10.00390625" style="36" customWidth="1"/>
    <col min="9" max="10" width="10.375" style="36" customWidth="1"/>
    <col min="11" max="11" width="10.125" style="36" customWidth="1"/>
    <col min="12" max="12" width="11.25390625" style="36" customWidth="1"/>
    <col min="13" max="13" width="10.25390625" style="36" customWidth="1"/>
    <col min="14" max="14" width="10.00390625" style="36" customWidth="1"/>
    <col min="15" max="15" width="10.125" style="36" customWidth="1"/>
    <col min="16" max="16" width="11.75390625" style="36" bestFit="1" customWidth="1"/>
    <col min="17" max="17" width="11.25390625" style="36" bestFit="1" customWidth="1"/>
    <col min="18" max="19" width="11.375" style="36" bestFit="1" customWidth="1"/>
    <col min="20" max="20" width="11.125" style="36" customWidth="1"/>
    <col min="21" max="16384" width="9.125" style="36" customWidth="1"/>
  </cols>
  <sheetData>
    <row r="1" spans="17:20" ht="12.75" customHeight="1">
      <c r="Q1" s="899"/>
      <c r="R1" s="899"/>
      <c r="S1" s="899"/>
      <c r="T1" s="899"/>
    </row>
    <row r="4" spans="17:20" ht="12.75" customHeight="1">
      <c r="Q4" s="897" t="s">
        <v>234</v>
      </c>
      <c r="R4" s="897"/>
      <c r="S4" s="898"/>
      <c r="T4" s="898"/>
    </row>
    <row r="5" ht="13.5" thickBot="1"/>
    <row r="6" spans="1:19" ht="13.5" thickBot="1">
      <c r="A6" s="656"/>
      <c r="B6" s="657" t="s">
        <v>2</v>
      </c>
      <c r="C6" s="37" t="s">
        <v>3</v>
      </c>
      <c r="D6" s="37" t="s">
        <v>165</v>
      </c>
      <c r="E6" s="37" t="s">
        <v>166</v>
      </c>
      <c r="F6" s="37" t="s">
        <v>235</v>
      </c>
      <c r="G6" s="37" t="s">
        <v>236</v>
      </c>
      <c r="H6" s="37" t="s">
        <v>237</v>
      </c>
      <c r="I6" s="37" t="s">
        <v>238</v>
      </c>
      <c r="J6" s="37" t="s">
        <v>239</v>
      </c>
      <c r="K6" s="37" t="s">
        <v>240</v>
      </c>
      <c r="L6" s="37" t="s">
        <v>241</v>
      </c>
      <c r="M6" s="37" t="s">
        <v>242</v>
      </c>
      <c r="N6" s="37" t="s">
        <v>243</v>
      </c>
      <c r="O6" s="37" t="s">
        <v>244</v>
      </c>
      <c r="P6" s="37" t="s">
        <v>245</v>
      </c>
      <c r="Q6" s="38" t="s">
        <v>246</v>
      </c>
      <c r="R6" s="38" t="s">
        <v>247</v>
      </c>
      <c r="S6" s="658" t="s">
        <v>810</v>
      </c>
    </row>
    <row r="7" spans="1:19" ht="18" customHeight="1" thickBot="1">
      <c r="A7" s="41"/>
      <c r="B7" s="39"/>
      <c r="C7" s="40" t="s">
        <v>248</v>
      </c>
      <c r="D7" s="40"/>
      <c r="E7" s="40"/>
      <c r="F7" s="40"/>
      <c r="G7" s="40"/>
      <c r="H7" s="40"/>
      <c r="I7" s="40"/>
      <c r="J7" s="40"/>
      <c r="K7" s="40"/>
      <c r="L7" s="40" t="s">
        <v>249</v>
      </c>
      <c r="M7" s="40"/>
      <c r="N7" s="40"/>
      <c r="O7" s="40"/>
      <c r="P7" s="40"/>
      <c r="Q7" s="40"/>
      <c r="R7" s="40"/>
      <c r="S7" s="499"/>
    </row>
    <row r="8" spans="1:19" ht="62.25" customHeight="1">
      <c r="A8" s="41"/>
      <c r="B8" s="878" t="s">
        <v>250</v>
      </c>
      <c r="C8" s="779" t="s">
        <v>251</v>
      </c>
      <c r="D8" s="780" t="s">
        <v>252</v>
      </c>
      <c r="E8" s="781" t="s">
        <v>253</v>
      </c>
      <c r="F8" s="781" t="s">
        <v>254</v>
      </c>
      <c r="G8" s="781" t="s">
        <v>255</v>
      </c>
      <c r="H8" s="781" t="s">
        <v>256</v>
      </c>
      <c r="I8" s="781" t="s">
        <v>257</v>
      </c>
      <c r="J8" s="782" t="s">
        <v>264</v>
      </c>
      <c r="K8" s="783" t="s">
        <v>258</v>
      </c>
      <c r="L8" s="779" t="s">
        <v>259</v>
      </c>
      <c r="M8" s="780" t="s">
        <v>260</v>
      </c>
      <c r="N8" s="781" t="s">
        <v>261</v>
      </c>
      <c r="O8" s="781" t="s">
        <v>262</v>
      </c>
      <c r="P8" s="781" t="s">
        <v>647</v>
      </c>
      <c r="Q8" s="781" t="s">
        <v>263</v>
      </c>
      <c r="R8" s="784" t="s">
        <v>264</v>
      </c>
      <c r="S8" s="783" t="s">
        <v>258</v>
      </c>
    </row>
    <row r="9" spans="1:19" s="786" customFormat="1" ht="24.75" thickBot="1">
      <c r="A9" s="785"/>
      <c r="B9" s="900"/>
      <c r="C9" s="787" t="s">
        <v>819</v>
      </c>
      <c r="D9" s="788" t="s">
        <v>846</v>
      </c>
      <c r="E9" s="788" t="s">
        <v>757</v>
      </c>
      <c r="F9" s="788"/>
      <c r="G9" s="788" t="s">
        <v>704</v>
      </c>
      <c r="H9" s="788" t="s">
        <v>847</v>
      </c>
      <c r="I9" s="788" t="s">
        <v>848</v>
      </c>
      <c r="J9" s="789" t="s">
        <v>707</v>
      </c>
      <c r="K9" s="790"/>
      <c r="L9" s="787" t="s">
        <v>708</v>
      </c>
      <c r="M9" s="788" t="s">
        <v>709</v>
      </c>
      <c r="N9" s="788" t="s">
        <v>849</v>
      </c>
      <c r="O9" s="788" t="s">
        <v>710</v>
      </c>
      <c r="P9" s="788" t="s">
        <v>850</v>
      </c>
      <c r="Q9" s="788" t="s">
        <v>832</v>
      </c>
      <c r="R9" s="789" t="s">
        <v>839</v>
      </c>
      <c r="S9" s="790"/>
    </row>
    <row r="10" spans="1:21" ht="23.25" customHeight="1">
      <c r="A10" s="41" t="s">
        <v>6</v>
      </c>
      <c r="B10" s="432" t="s">
        <v>265</v>
      </c>
      <c r="C10" s="43">
        <v>9000</v>
      </c>
      <c r="D10" s="42">
        <v>9956</v>
      </c>
      <c r="E10" s="42"/>
      <c r="F10" s="42">
        <f>42478-9956</f>
        <v>32522</v>
      </c>
      <c r="G10" s="42"/>
      <c r="H10" s="42"/>
      <c r="I10" s="42"/>
      <c r="J10" s="44"/>
      <c r="K10" s="45">
        <f>SUM(C10:I10)</f>
        <v>51478</v>
      </c>
      <c r="L10" s="43">
        <v>31384</v>
      </c>
      <c r="M10" s="42">
        <v>8496</v>
      </c>
      <c r="N10" s="42">
        <v>11598</v>
      </c>
      <c r="O10" s="42"/>
      <c r="P10" s="42"/>
      <c r="Q10" s="42"/>
      <c r="R10" s="44"/>
      <c r="S10" s="45">
        <f>SUM(L10:R10)</f>
        <v>51478</v>
      </c>
      <c r="U10" s="46"/>
    </row>
    <row r="11" spans="1:21" ht="23.25" customHeight="1">
      <c r="A11" s="41" t="s">
        <v>7</v>
      </c>
      <c r="B11" s="433" t="s">
        <v>266</v>
      </c>
      <c r="C11" s="48">
        <v>21335</v>
      </c>
      <c r="D11" s="47">
        <v>9957</v>
      </c>
      <c r="E11" s="47"/>
      <c r="F11" s="47">
        <f>55120-9957+1000</f>
        <v>46163</v>
      </c>
      <c r="G11" s="47"/>
      <c r="H11" s="47"/>
      <c r="I11" s="47"/>
      <c r="J11" s="49"/>
      <c r="K11" s="50">
        <f>SUM(C11:I11)</f>
        <v>77455</v>
      </c>
      <c r="L11" s="48">
        <v>37028</v>
      </c>
      <c r="M11" s="47">
        <v>10027</v>
      </c>
      <c r="N11" s="47">
        <v>29400</v>
      </c>
      <c r="O11" s="47"/>
      <c r="P11" s="47">
        <v>1000</v>
      </c>
      <c r="Q11" s="47"/>
      <c r="R11" s="49"/>
      <c r="S11" s="50">
        <f>SUM(L11:R11)</f>
        <v>77455</v>
      </c>
      <c r="U11" s="46"/>
    </row>
    <row r="12" spans="1:21" ht="23.25" customHeight="1">
      <c r="A12" s="41" t="s">
        <v>8</v>
      </c>
      <c r="B12" s="433" t="s">
        <v>593</v>
      </c>
      <c r="C12" s="48">
        <v>177</v>
      </c>
      <c r="D12" s="47">
        <v>10067</v>
      </c>
      <c r="E12" s="47"/>
      <c r="F12" s="47">
        <f>10212+300</f>
        <v>10512</v>
      </c>
      <c r="G12" s="47">
        <v>3000</v>
      </c>
      <c r="H12" s="47">
        <v>4847</v>
      </c>
      <c r="I12" s="47">
        <v>8985</v>
      </c>
      <c r="J12" s="49"/>
      <c r="K12" s="50">
        <f>SUM(C12:I12)</f>
        <v>37588</v>
      </c>
      <c r="L12" s="48">
        <f>13361+914</f>
        <v>14275</v>
      </c>
      <c r="M12" s="47">
        <f>3536+247</f>
        <v>3783</v>
      </c>
      <c r="N12" s="47">
        <f>3559+300+4572</f>
        <v>8431</v>
      </c>
      <c r="O12" s="47"/>
      <c r="P12" s="47">
        <v>11099</v>
      </c>
      <c r="Q12" s="47"/>
      <c r="R12" s="49"/>
      <c r="S12" s="50">
        <f>SUM(L12:R12)</f>
        <v>37588</v>
      </c>
      <c r="U12" s="46"/>
    </row>
    <row r="13" spans="1:21" ht="23.25" customHeight="1" thickBot="1">
      <c r="A13" s="41" t="s">
        <v>10</v>
      </c>
      <c r="B13" s="434" t="s">
        <v>267</v>
      </c>
      <c r="C13" s="443">
        <f>2500+900</f>
        <v>3400</v>
      </c>
      <c r="D13" s="444"/>
      <c r="E13" s="444"/>
      <c r="F13" s="444">
        <f>2330</f>
        <v>2330</v>
      </c>
      <c r="G13" s="444"/>
      <c r="H13" s="444">
        <f>142540+1230</f>
        <v>143770</v>
      </c>
      <c r="I13" s="444"/>
      <c r="J13" s="500"/>
      <c r="K13" s="51">
        <f>SUM(C13:I13)</f>
        <v>149500</v>
      </c>
      <c r="L13" s="443">
        <v>60650</v>
      </c>
      <c r="M13" s="444">
        <v>15300</v>
      </c>
      <c r="N13" s="444">
        <v>73550</v>
      </c>
      <c r="O13" s="444"/>
      <c r="P13" s="444"/>
      <c r="Q13" s="444"/>
      <c r="R13" s="500"/>
      <c r="S13" s="51">
        <f>SUM(L13:R13)</f>
        <v>149500</v>
      </c>
      <c r="U13" s="46"/>
    </row>
    <row r="14" spans="1:21" s="439" customFormat="1" ht="15.75" thickBot="1">
      <c r="A14" s="41" t="s">
        <v>11</v>
      </c>
      <c r="B14" s="435" t="s">
        <v>268</v>
      </c>
      <c r="C14" s="436">
        <f aca="true" t="shared" si="0" ref="C14:S14">SUM(C10:C13)</f>
        <v>33912</v>
      </c>
      <c r="D14" s="437">
        <f t="shared" si="0"/>
        <v>29980</v>
      </c>
      <c r="E14" s="437">
        <f t="shared" si="0"/>
        <v>0</v>
      </c>
      <c r="F14" s="437">
        <f t="shared" si="0"/>
        <v>91527</v>
      </c>
      <c r="G14" s="437">
        <f t="shared" si="0"/>
        <v>3000</v>
      </c>
      <c r="H14" s="437">
        <f t="shared" si="0"/>
        <v>148617</v>
      </c>
      <c r="I14" s="437">
        <f t="shared" si="0"/>
        <v>8985</v>
      </c>
      <c r="J14" s="438"/>
      <c r="K14" s="496">
        <f t="shared" si="0"/>
        <v>316021</v>
      </c>
      <c r="L14" s="436">
        <f t="shared" si="0"/>
        <v>143337</v>
      </c>
      <c r="M14" s="437">
        <f t="shared" si="0"/>
        <v>37606</v>
      </c>
      <c r="N14" s="437">
        <f t="shared" si="0"/>
        <v>122979</v>
      </c>
      <c r="O14" s="437">
        <f t="shared" si="0"/>
        <v>0</v>
      </c>
      <c r="P14" s="437">
        <f t="shared" si="0"/>
        <v>12099</v>
      </c>
      <c r="Q14" s="437">
        <f t="shared" si="0"/>
        <v>0</v>
      </c>
      <c r="R14" s="438">
        <f t="shared" si="0"/>
        <v>0</v>
      </c>
      <c r="S14" s="496">
        <f t="shared" si="0"/>
        <v>316021</v>
      </c>
      <c r="U14" s="440"/>
    </row>
    <row r="15" spans="1:21" ht="23.25" customHeight="1">
      <c r="A15" s="41" t="s">
        <v>13</v>
      </c>
      <c r="B15" s="441" t="s">
        <v>596</v>
      </c>
      <c r="C15" s="43">
        <v>15900</v>
      </c>
      <c r="D15" s="42">
        <f>114603-17175</f>
        <v>97428</v>
      </c>
      <c r="E15" s="42"/>
      <c r="F15" s="42">
        <f>39290+272839+3500+188610</f>
        <v>504239</v>
      </c>
      <c r="G15" s="42"/>
      <c r="H15" s="42"/>
      <c r="I15" s="42"/>
      <c r="J15" s="44"/>
      <c r="K15" s="45">
        <f>SUM(C15:I15)</f>
        <v>617567</v>
      </c>
      <c r="L15" s="43">
        <v>236617</v>
      </c>
      <c r="M15" s="42">
        <v>68400</v>
      </c>
      <c r="N15" s="42">
        <v>309050</v>
      </c>
      <c r="O15" s="42"/>
      <c r="P15" s="42">
        <v>3500</v>
      </c>
      <c r="Q15" s="42"/>
      <c r="R15" s="44"/>
      <c r="S15" s="45">
        <f>SUM(L15:R15)</f>
        <v>617567</v>
      </c>
      <c r="U15" s="46"/>
    </row>
    <row r="16" spans="1:21" ht="23.25" customHeight="1" thickBot="1">
      <c r="A16" s="41" t="s">
        <v>15</v>
      </c>
      <c r="B16" s="442" t="s">
        <v>597</v>
      </c>
      <c r="C16" s="443"/>
      <c r="D16" s="444">
        <v>17175</v>
      </c>
      <c r="E16" s="444"/>
      <c r="F16" s="444"/>
      <c r="G16" s="444"/>
      <c r="H16" s="444"/>
      <c r="I16" s="444"/>
      <c r="J16" s="500"/>
      <c r="K16" s="51">
        <f>SUM(C16:I16)</f>
        <v>17175</v>
      </c>
      <c r="L16" s="443">
        <v>12060</v>
      </c>
      <c r="M16" s="444">
        <v>3275</v>
      </c>
      <c r="N16" s="444">
        <v>1840</v>
      </c>
      <c r="O16" s="444"/>
      <c r="P16" s="444"/>
      <c r="Q16" s="444"/>
      <c r="R16" s="500"/>
      <c r="S16" s="51">
        <f>SUM(L16:R16)</f>
        <v>17175</v>
      </c>
      <c r="U16" s="46"/>
    </row>
    <row r="17" spans="1:21" s="439" customFormat="1" ht="15.75" thickBot="1">
      <c r="A17" s="41" t="s">
        <v>17</v>
      </c>
      <c r="B17" s="435" t="s">
        <v>598</v>
      </c>
      <c r="C17" s="436">
        <f aca="true" t="shared" si="1" ref="C17:S17">SUM(C15:C16)</f>
        <v>15900</v>
      </c>
      <c r="D17" s="437">
        <f t="shared" si="1"/>
        <v>114603</v>
      </c>
      <c r="E17" s="437">
        <f t="shared" si="1"/>
        <v>0</v>
      </c>
      <c r="F17" s="437">
        <f t="shared" si="1"/>
        <v>504239</v>
      </c>
      <c r="G17" s="437">
        <f t="shared" si="1"/>
        <v>0</v>
      </c>
      <c r="H17" s="437">
        <f t="shared" si="1"/>
        <v>0</v>
      </c>
      <c r="I17" s="437">
        <f t="shared" si="1"/>
        <v>0</v>
      </c>
      <c r="J17" s="438"/>
      <c r="K17" s="496">
        <f t="shared" si="1"/>
        <v>634742</v>
      </c>
      <c r="L17" s="436">
        <f t="shared" si="1"/>
        <v>248677</v>
      </c>
      <c r="M17" s="437">
        <f t="shared" si="1"/>
        <v>71675</v>
      </c>
      <c r="N17" s="437">
        <f t="shared" si="1"/>
        <v>310890</v>
      </c>
      <c r="O17" s="437">
        <f t="shared" si="1"/>
        <v>0</v>
      </c>
      <c r="P17" s="437">
        <f t="shared" si="1"/>
        <v>3500</v>
      </c>
      <c r="Q17" s="437">
        <f t="shared" si="1"/>
        <v>0</v>
      </c>
      <c r="R17" s="438">
        <f t="shared" si="1"/>
        <v>0</v>
      </c>
      <c r="S17" s="496">
        <f t="shared" si="1"/>
        <v>634742</v>
      </c>
      <c r="U17" s="440"/>
    </row>
    <row r="18" spans="1:21" ht="23.25" customHeight="1">
      <c r="A18" s="41" t="s">
        <v>19</v>
      </c>
      <c r="B18" s="442" t="s">
        <v>269</v>
      </c>
      <c r="C18" s="43">
        <f>1196540+50000</f>
        <v>1246540</v>
      </c>
      <c r="D18" s="42">
        <f>117781+509676+7730</f>
        <v>635187</v>
      </c>
      <c r="E18" s="42">
        <v>100000</v>
      </c>
      <c r="F18" s="42"/>
      <c r="G18" s="42">
        <v>1400000</v>
      </c>
      <c r="H18" s="42">
        <v>900252</v>
      </c>
      <c r="I18" s="42">
        <f>1133056-8985-1000-3000+107558+23123</f>
        <v>1250752</v>
      </c>
      <c r="J18" s="44">
        <v>353850</v>
      </c>
      <c r="K18" s="45">
        <f>SUM(C18:J18)</f>
        <v>5886581</v>
      </c>
      <c r="L18" s="43">
        <v>366529</v>
      </c>
      <c r="M18" s="42">
        <f>63923+1359</f>
        <v>65282</v>
      </c>
      <c r="N18" s="42">
        <f>1350256+593057+1850+100000+3000+15000-80000</f>
        <v>1983163</v>
      </c>
      <c r="O18" s="42"/>
      <c r="P18" s="42">
        <f>2091740-1000-11099-883624-2000+107558+23123</f>
        <v>1324698</v>
      </c>
      <c r="Q18" s="42">
        <f>400000+883624-8362+50000-3000-1359-15000-108610</f>
        <v>1197293</v>
      </c>
      <c r="R18" s="44">
        <v>353850</v>
      </c>
      <c r="S18" s="45">
        <f>SUM(L18:R18)</f>
        <v>5290815</v>
      </c>
      <c r="U18" s="46"/>
    </row>
    <row r="19" spans="1:21" ht="23.25" customHeight="1" thickBot="1">
      <c r="A19" s="41" t="s">
        <v>21</v>
      </c>
      <c r="B19" s="445"/>
      <c r="C19" s="52"/>
      <c r="D19" s="53"/>
      <c r="E19" s="53"/>
      <c r="F19" s="53"/>
      <c r="G19" s="53"/>
      <c r="H19" s="53"/>
      <c r="I19" s="53"/>
      <c r="J19" s="55"/>
      <c r="K19" s="418"/>
      <c r="L19" s="54"/>
      <c r="M19" s="53"/>
      <c r="N19" s="53">
        <v>595766</v>
      </c>
      <c r="O19" s="53"/>
      <c r="P19" s="53"/>
      <c r="Q19" s="53"/>
      <c r="R19" s="55"/>
      <c r="S19" s="51">
        <f>SUM(L19:R19)</f>
        <v>595766</v>
      </c>
      <c r="U19" s="46"/>
    </row>
    <row r="20" spans="1:21" ht="22.5" customHeight="1" thickBot="1">
      <c r="A20" s="56" t="s">
        <v>22</v>
      </c>
      <c r="B20" s="446" t="s">
        <v>270</v>
      </c>
      <c r="C20" s="57">
        <f>SUM(C14,C17,C18)</f>
        <v>1296352</v>
      </c>
      <c r="D20" s="58">
        <f aca="true" t="shared" si="2" ref="D20:M20">SUM(D14,D17,D18)</f>
        <v>779770</v>
      </c>
      <c r="E20" s="58">
        <f t="shared" si="2"/>
        <v>100000</v>
      </c>
      <c r="F20" s="58">
        <f t="shared" si="2"/>
        <v>595766</v>
      </c>
      <c r="G20" s="58">
        <f t="shared" si="2"/>
        <v>1403000</v>
      </c>
      <c r="H20" s="58">
        <f t="shared" si="2"/>
        <v>1048869</v>
      </c>
      <c r="I20" s="58">
        <f t="shared" si="2"/>
        <v>1259737</v>
      </c>
      <c r="J20" s="59">
        <f t="shared" si="2"/>
        <v>353850</v>
      </c>
      <c r="K20" s="60">
        <f>SUM(K14,K17,K18)</f>
        <v>6837344</v>
      </c>
      <c r="L20" s="57">
        <f t="shared" si="2"/>
        <v>758543</v>
      </c>
      <c r="M20" s="58">
        <f t="shared" si="2"/>
        <v>174563</v>
      </c>
      <c r="N20" s="58">
        <f aca="true" t="shared" si="3" ref="N20:S20">SUM(N14,N17,N18,N19)</f>
        <v>3012798</v>
      </c>
      <c r="O20" s="58">
        <f t="shared" si="3"/>
        <v>0</v>
      </c>
      <c r="P20" s="58">
        <f t="shared" si="3"/>
        <v>1340297</v>
      </c>
      <c r="Q20" s="58">
        <f t="shared" si="3"/>
        <v>1197293</v>
      </c>
      <c r="R20" s="59">
        <f t="shared" si="3"/>
        <v>353850</v>
      </c>
      <c r="S20" s="60">
        <f t="shared" si="3"/>
        <v>6837344</v>
      </c>
      <c r="U20" s="46"/>
    </row>
    <row r="21" spans="11:19" ht="14.25">
      <c r="K21" s="61"/>
      <c r="L21" s="46"/>
      <c r="N21" s="62"/>
      <c r="S21" s="61">
        <f>S20-N19</f>
        <v>6241578</v>
      </c>
    </row>
    <row r="22" spans="3:20" ht="12.75">
      <c r="C22" s="46"/>
      <c r="D22" s="46"/>
      <c r="E22" s="46"/>
      <c r="F22" s="46"/>
      <c r="G22" s="46"/>
      <c r="H22" s="46"/>
      <c r="I22" s="46"/>
      <c r="J22" s="46"/>
      <c r="K22" s="46"/>
      <c r="L22" s="63"/>
      <c r="M22" s="46"/>
      <c r="N22" s="46"/>
      <c r="O22" s="46"/>
      <c r="P22" s="46"/>
      <c r="Q22" s="46"/>
      <c r="R22" s="46"/>
      <c r="S22" s="46"/>
      <c r="T22" s="63"/>
    </row>
    <row r="23" spans="3:20" ht="12.75">
      <c r="C23" s="46"/>
      <c r="D23" s="46"/>
      <c r="E23" s="46"/>
      <c r="F23" s="46"/>
      <c r="G23" s="46"/>
      <c r="H23" s="46"/>
      <c r="I23" s="46"/>
      <c r="J23" s="46"/>
      <c r="K23" s="46"/>
      <c r="L23" s="46"/>
      <c r="N23" s="46"/>
      <c r="O23" s="46"/>
      <c r="P23" s="46"/>
      <c r="Q23" s="46"/>
      <c r="R23" s="46"/>
      <c r="S23" s="46"/>
      <c r="T23" s="46"/>
    </row>
    <row r="24" spans="9:20" ht="12.75">
      <c r="I24" s="46"/>
      <c r="J24" s="46"/>
      <c r="L24" s="46"/>
      <c r="T24" s="46"/>
    </row>
    <row r="25" spans="9:10" ht="12.75">
      <c r="I25" s="46"/>
      <c r="J25" s="46"/>
    </row>
  </sheetData>
  <mergeCells count="3">
    <mergeCell ref="Q4:T4"/>
    <mergeCell ref="Q1:T1"/>
    <mergeCell ref="B8:B9"/>
  </mergeCells>
  <printOptions/>
  <pageMargins left="0.17" right="0.17" top="1.17" bottom="0.25" header="0.66" footer="0.16"/>
  <pageSetup horizontalDpi="600" verticalDpi="600" orientation="landscape" paperSize="9" scale="73" r:id="rId1"/>
  <headerFooter alignWithMargins="0">
    <oddHeader>&amp;L&amp;8 4. melléklet a…/….(….) önkormányzati rendelethez&amp;C&amp;"Arial CE,Félkövér"&amp;11
Az  önkormányzat és intézményeinek tervezett 
 bevételei és kiadásai
&amp;R
&amp;8 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4"/>
  <dimension ref="A1:F33"/>
  <sheetViews>
    <sheetView tabSelected="1" workbookViewId="0" topLeftCell="A1">
      <selection activeCell="K5" sqref="K5"/>
    </sheetView>
  </sheetViews>
  <sheetFormatPr defaultColWidth="9.00390625" defaultRowHeight="12.75"/>
  <cols>
    <col min="1" max="1" width="3.875" style="64" customWidth="1"/>
    <col min="2" max="2" width="6.875" style="64" customWidth="1"/>
    <col min="3" max="3" width="39.25390625" style="64" customWidth="1"/>
    <col min="4" max="4" width="9.125" style="64" customWidth="1"/>
    <col min="5" max="6" width="12.875" style="64" customWidth="1"/>
    <col min="7" max="16384" width="9.125" style="64" customWidth="1"/>
  </cols>
  <sheetData>
    <row r="1" spans="2:6" ht="31.5" customHeight="1">
      <c r="B1" s="901" t="s">
        <v>886</v>
      </c>
      <c r="C1" s="901"/>
      <c r="D1" s="901"/>
      <c r="E1" s="901"/>
      <c r="F1" s="901"/>
    </row>
    <row r="2" ht="15.75">
      <c r="C2" s="65"/>
    </row>
    <row r="3" ht="13.5" thickBot="1">
      <c r="B3" s="66"/>
    </row>
    <row r="4" spans="1:6" ht="13.5" thickBot="1">
      <c r="A4" s="67"/>
      <c r="B4" s="886" t="s">
        <v>2</v>
      </c>
      <c r="C4" s="423" t="s">
        <v>271</v>
      </c>
      <c r="D4" s="423" t="s">
        <v>165</v>
      </c>
      <c r="E4" s="423" t="s">
        <v>166</v>
      </c>
      <c r="F4" s="423" t="s">
        <v>235</v>
      </c>
    </row>
    <row r="5" spans="1:6" ht="24.75" thickBot="1">
      <c r="A5" s="68"/>
      <c r="B5" s="887" t="s">
        <v>272</v>
      </c>
      <c r="C5" s="879" t="s">
        <v>153</v>
      </c>
      <c r="D5" s="880" t="s">
        <v>594</v>
      </c>
      <c r="E5" s="881" t="s">
        <v>595</v>
      </c>
      <c r="F5" s="881" t="s">
        <v>587</v>
      </c>
    </row>
    <row r="6" spans="1:6" ht="14.25" customHeight="1">
      <c r="A6" s="69" t="s">
        <v>6</v>
      </c>
      <c r="B6" s="888" t="s">
        <v>6</v>
      </c>
      <c r="C6" s="424" t="s">
        <v>265</v>
      </c>
      <c r="D6" s="425">
        <v>14</v>
      </c>
      <c r="E6" s="425">
        <v>14</v>
      </c>
      <c r="F6" s="882">
        <v>14</v>
      </c>
    </row>
    <row r="7" spans="1:6" ht="12.75">
      <c r="A7" s="69" t="s">
        <v>7</v>
      </c>
      <c r="B7" s="889" t="s">
        <v>7</v>
      </c>
      <c r="C7" s="70" t="s">
        <v>266</v>
      </c>
      <c r="D7" s="71">
        <v>17</v>
      </c>
      <c r="E7" s="71">
        <v>17</v>
      </c>
      <c r="F7" s="883">
        <v>16</v>
      </c>
    </row>
    <row r="8" spans="1:6" ht="12.75">
      <c r="A8" s="69" t="s">
        <v>8</v>
      </c>
      <c r="B8" s="889" t="s">
        <v>8</v>
      </c>
      <c r="C8" s="70" t="s">
        <v>273</v>
      </c>
      <c r="D8" s="71">
        <v>28</v>
      </c>
      <c r="E8" s="71">
        <v>28</v>
      </c>
      <c r="F8" s="883">
        <v>28</v>
      </c>
    </row>
    <row r="9" spans="1:6" ht="12.75">
      <c r="A9" s="69" t="s">
        <v>10</v>
      </c>
      <c r="B9" s="889" t="s">
        <v>10</v>
      </c>
      <c r="C9" s="70" t="s">
        <v>269</v>
      </c>
      <c r="D9" s="71">
        <v>48</v>
      </c>
      <c r="E9" s="71">
        <v>38</v>
      </c>
      <c r="F9" s="883">
        <v>39</v>
      </c>
    </row>
    <row r="10" spans="1:6" ht="12.75">
      <c r="A10" s="69" t="s">
        <v>11</v>
      </c>
      <c r="B10" s="889" t="s">
        <v>11</v>
      </c>
      <c r="C10" s="70" t="s">
        <v>588</v>
      </c>
      <c r="D10" s="71">
        <f>D11+D12</f>
        <v>70</v>
      </c>
      <c r="E10" s="71">
        <f>E11+E12</f>
        <v>75</v>
      </c>
      <c r="F10" s="883">
        <f>F11+F12</f>
        <v>78</v>
      </c>
    </row>
    <row r="11" spans="1:6" ht="12.75">
      <c r="A11" s="69" t="s">
        <v>13</v>
      </c>
      <c r="B11" s="889" t="s">
        <v>589</v>
      </c>
      <c r="C11" s="426" t="s">
        <v>590</v>
      </c>
      <c r="D11" s="427">
        <v>70</v>
      </c>
      <c r="E11" s="428">
        <v>70</v>
      </c>
      <c r="F11" s="884">
        <v>73</v>
      </c>
    </row>
    <row r="12" spans="1:6" ht="12.75">
      <c r="A12" s="69" t="s">
        <v>15</v>
      </c>
      <c r="B12" s="889" t="s">
        <v>591</v>
      </c>
      <c r="C12" s="426" t="s">
        <v>592</v>
      </c>
      <c r="D12" s="427"/>
      <c r="E12" s="428">
        <v>5</v>
      </c>
      <c r="F12" s="884">
        <v>5</v>
      </c>
    </row>
    <row r="13" spans="1:6" ht="12.75">
      <c r="A13" s="69" t="s">
        <v>17</v>
      </c>
      <c r="B13" s="890" t="s">
        <v>13</v>
      </c>
      <c r="C13" s="70" t="s">
        <v>593</v>
      </c>
      <c r="D13" s="71">
        <v>4</v>
      </c>
      <c r="E13" s="71">
        <v>4</v>
      </c>
      <c r="F13" s="883">
        <v>5</v>
      </c>
    </row>
    <row r="14" spans="1:6" ht="13.5" thickBot="1">
      <c r="A14" s="69" t="s">
        <v>19</v>
      </c>
      <c r="B14" s="891"/>
      <c r="C14" s="421" t="s">
        <v>274</v>
      </c>
      <c r="D14" s="422">
        <v>328</v>
      </c>
      <c r="E14" s="422">
        <v>328</v>
      </c>
      <c r="F14" s="885">
        <v>328</v>
      </c>
    </row>
    <row r="15" spans="1:6" ht="15.75" thickBot="1">
      <c r="A15" s="659" t="s">
        <v>21</v>
      </c>
      <c r="B15" s="429"/>
      <c r="C15" s="430" t="s">
        <v>258</v>
      </c>
      <c r="D15" s="72">
        <f>SUM(D6:D14)-D11-D12</f>
        <v>509</v>
      </c>
      <c r="E15" s="72">
        <f>SUM(E6:E14)-E11-E12</f>
        <v>504</v>
      </c>
      <c r="F15" s="892">
        <f>SUM(F6:F14)-F11-F12</f>
        <v>508</v>
      </c>
    </row>
    <row r="16" ht="12.75">
      <c r="B16" s="73"/>
    </row>
    <row r="17" ht="12.75">
      <c r="B17" s="73"/>
    </row>
    <row r="28" spans="2:3" ht="12.75">
      <c r="B28" s="431"/>
      <c r="C28" s="431"/>
    </row>
    <row r="29" spans="2:3" ht="12.75">
      <c r="B29" s="431"/>
      <c r="C29" s="431"/>
    </row>
    <row r="30" spans="2:3" ht="12.75">
      <c r="B30" s="431"/>
      <c r="C30" s="420"/>
    </row>
    <row r="31" spans="2:3" ht="12.75">
      <c r="B31" s="431"/>
      <c r="C31" s="431"/>
    </row>
    <row r="32" spans="2:3" ht="12.75">
      <c r="B32" s="431"/>
      <c r="C32" s="431"/>
    </row>
    <row r="33" spans="2:3" ht="12.75">
      <c r="B33" s="431"/>
      <c r="C33" s="431"/>
    </row>
  </sheetData>
  <mergeCells count="1">
    <mergeCell ref="B1:F1"/>
  </mergeCells>
  <printOptions horizontalCentered="1"/>
  <pageMargins left="0.7874015748031497" right="0.7874015748031497" top="0.79" bottom="0.3937007874015748" header="0.34" footer="0.5118110236220472"/>
  <pageSetup fitToHeight="0" horizontalDpi="300" verticalDpi="300" orientation="landscape" scale="95" r:id="rId1"/>
  <headerFooter alignWithMargins="0">
    <oddHeader>&amp;L&amp;8 5. melléklet a ..../....(.....)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4:F94"/>
  <sheetViews>
    <sheetView workbookViewId="0" topLeftCell="A22">
      <selection activeCell="B68" sqref="B68"/>
    </sheetView>
  </sheetViews>
  <sheetFormatPr defaultColWidth="9.00390625" defaultRowHeight="12.75"/>
  <cols>
    <col min="1" max="1" width="4.00390625" style="74" bestFit="1" customWidth="1"/>
    <col min="2" max="2" width="75.00390625" style="74" bestFit="1" customWidth="1"/>
    <col min="3" max="3" width="12.875" style="76" bestFit="1" customWidth="1"/>
    <col min="4" max="16384" width="9.125" style="74" customWidth="1"/>
  </cols>
  <sheetData>
    <row r="4" ht="15">
      <c r="B4" s="75" t="s">
        <v>275</v>
      </c>
    </row>
    <row r="5" ht="15">
      <c r="B5" s="75"/>
    </row>
    <row r="6" ht="15">
      <c r="B6" s="75"/>
    </row>
    <row r="7" ht="15">
      <c r="B7" s="75"/>
    </row>
    <row r="8" ht="13.5" thickBot="1"/>
    <row r="9" spans="1:3" ht="15" customHeight="1" thickBot="1">
      <c r="A9" s="77"/>
      <c r="B9" s="78" t="s">
        <v>2</v>
      </c>
      <c r="C9" s="79"/>
    </row>
    <row r="10" spans="1:3" ht="24.75" customHeight="1" thickBot="1">
      <c r="A10" s="451"/>
      <c r="B10" s="80" t="s">
        <v>161</v>
      </c>
      <c r="C10" s="81" t="s">
        <v>587</v>
      </c>
    </row>
    <row r="11" spans="1:4" ht="15" customHeight="1">
      <c r="A11" s="84" t="s">
        <v>6</v>
      </c>
      <c r="B11" s="82" t="s">
        <v>276</v>
      </c>
      <c r="C11" s="83">
        <v>10000</v>
      </c>
      <c r="D11" s="497"/>
    </row>
    <row r="12" spans="1:3" ht="15" customHeight="1">
      <c r="A12" s="84" t="s">
        <v>7</v>
      </c>
      <c r="B12" s="87" t="s">
        <v>277</v>
      </c>
      <c r="C12" s="86">
        <v>146836</v>
      </c>
    </row>
    <row r="13" spans="1:4" ht="15" customHeight="1">
      <c r="A13" s="84" t="s">
        <v>8</v>
      </c>
      <c r="B13" s="87" t="s">
        <v>278</v>
      </c>
      <c r="C13" s="86">
        <v>9486</v>
      </c>
      <c r="D13" s="497"/>
    </row>
    <row r="14" spans="1:3" ht="15" customHeight="1">
      <c r="A14" s="84" t="s">
        <v>10</v>
      </c>
      <c r="B14" s="85" t="s">
        <v>642</v>
      </c>
      <c r="C14" s="86">
        <v>11492</v>
      </c>
    </row>
    <row r="15" spans="1:4" ht="15" customHeight="1">
      <c r="A15" s="84" t="s">
        <v>11</v>
      </c>
      <c r="B15" s="85" t="s">
        <v>643</v>
      </c>
      <c r="C15" s="86">
        <v>2027</v>
      </c>
      <c r="D15" s="497"/>
    </row>
    <row r="16" spans="1:4" ht="15" customHeight="1">
      <c r="A16" s="84" t="s">
        <v>13</v>
      </c>
      <c r="B16" s="85" t="s">
        <v>645</v>
      </c>
      <c r="C16" s="86">
        <v>19836</v>
      </c>
      <c r="D16" s="497"/>
    </row>
    <row r="17" spans="1:4" ht="15" customHeight="1">
      <c r="A17" s="84" t="s">
        <v>15</v>
      </c>
      <c r="B17" s="85" t="s">
        <v>744</v>
      </c>
      <c r="C17" s="86">
        <v>23123</v>
      </c>
      <c r="D17" s="497"/>
    </row>
    <row r="18" spans="1:3" ht="25.5">
      <c r="A18" s="84" t="s">
        <v>17</v>
      </c>
      <c r="B18" s="88" t="s">
        <v>279</v>
      </c>
      <c r="C18" s="89">
        <v>49661</v>
      </c>
    </row>
    <row r="19" spans="1:4" ht="15" customHeight="1">
      <c r="A19" s="84" t="s">
        <v>19</v>
      </c>
      <c r="B19" s="85" t="s">
        <v>280</v>
      </c>
      <c r="C19" s="89">
        <v>8500</v>
      </c>
      <c r="D19" s="497"/>
    </row>
    <row r="20" spans="1:4" ht="15" customHeight="1">
      <c r="A20" s="84" t="s">
        <v>21</v>
      </c>
      <c r="B20" s="85" t="s">
        <v>613</v>
      </c>
      <c r="C20" s="89">
        <v>114675</v>
      </c>
      <c r="D20" s="497"/>
    </row>
    <row r="21" spans="1:4" ht="15" customHeight="1">
      <c r="A21" s="84" t="s">
        <v>22</v>
      </c>
      <c r="B21" s="85" t="s">
        <v>619</v>
      </c>
      <c r="C21" s="89">
        <v>104680</v>
      </c>
      <c r="D21" s="497"/>
    </row>
    <row r="22" spans="1:6" ht="15" customHeight="1">
      <c r="A22" s="84" t="s">
        <v>24</v>
      </c>
      <c r="B22" s="85" t="s">
        <v>620</v>
      </c>
      <c r="C22" s="89">
        <v>44863</v>
      </c>
      <c r="D22" s="497"/>
      <c r="F22" s="95"/>
    </row>
    <row r="23" spans="1:6" ht="15" customHeight="1">
      <c r="A23" s="84" t="s">
        <v>25</v>
      </c>
      <c r="B23" s="85" t="s">
        <v>621</v>
      </c>
      <c r="C23" s="89">
        <v>123728</v>
      </c>
      <c r="F23" s="455"/>
    </row>
    <row r="24" spans="1:6" ht="15" customHeight="1">
      <c r="A24" s="84" t="s">
        <v>26</v>
      </c>
      <c r="B24" s="85" t="s">
        <v>622</v>
      </c>
      <c r="C24" s="89">
        <v>21834</v>
      </c>
      <c r="D24" s="497"/>
      <c r="F24" s="455"/>
    </row>
    <row r="25" spans="1:6" ht="15" customHeight="1">
      <c r="A25" s="84" t="s">
        <v>27</v>
      </c>
      <c r="B25" s="85" t="s">
        <v>631</v>
      </c>
      <c r="C25" s="89">
        <v>16069</v>
      </c>
      <c r="F25" s="455"/>
    </row>
    <row r="26" spans="1:6" ht="15" customHeight="1">
      <c r="A26" s="84" t="s">
        <v>29</v>
      </c>
      <c r="B26" s="85" t="s">
        <v>632</v>
      </c>
      <c r="C26" s="89">
        <v>2836</v>
      </c>
      <c r="D26" s="497"/>
      <c r="F26" s="455"/>
    </row>
    <row r="27" spans="1:6" ht="15" customHeight="1">
      <c r="A27" s="84" t="s">
        <v>31</v>
      </c>
      <c r="B27" s="85" t="s">
        <v>633</v>
      </c>
      <c r="C27" s="89">
        <v>10713</v>
      </c>
      <c r="F27" s="455"/>
    </row>
    <row r="28" spans="1:6" ht="15" customHeight="1">
      <c r="A28" s="84" t="s">
        <v>33</v>
      </c>
      <c r="B28" s="85" t="s">
        <v>634</v>
      </c>
      <c r="C28" s="89">
        <v>1890</v>
      </c>
      <c r="D28" s="497"/>
      <c r="F28" s="455"/>
    </row>
    <row r="29" spans="1:6" ht="15" customHeight="1">
      <c r="A29" s="84" t="s">
        <v>35</v>
      </c>
      <c r="B29" s="85" t="s">
        <v>616</v>
      </c>
      <c r="C29" s="89">
        <v>188717</v>
      </c>
      <c r="F29" s="455"/>
    </row>
    <row r="30" spans="1:6" ht="15" customHeight="1">
      <c r="A30" s="84" t="s">
        <v>36</v>
      </c>
      <c r="B30" s="85" t="s">
        <v>618</v>
      </c>
      <c r="C30" s="89">
        <f>232367</f>
        <v>232367</v>
      </c>
      <c r="F30" s="455"/>
    </row>
    <row r="31" spans="1:6" ht="15" customHeight="1">
      <c r="A31" s="84" t="s">
        <v>37</v>
      </c>
      <c r="B31" s="85" t="s">
        <v>745</v>
      </c>
      <c r="C31" s="89">
        <v>107558</v>
      </c>
      <c r="F31" s="455"/>
    </row>
    <row r="32" spans="1:6" ht="15" customHeight="1">
      <c r="A32" s="84" t="s">
        <v>38</v>
      </c>
      <c r="B32" s="85" t="s">
        <v>654</v>
      </c>
      <c r="C32" s="89">
        <v>8985</v>
      </c>
      <c r="D32" s="497"/>
      <c r="F32" s="455"/>
    </row>
    <row r="33" spans="1:6" ht="15" customHeight="1">
      <c r="A33" s="84" t="s">
        <v>39</v>
      </c>
      <c r="B33" s="85" t="s">
        <v>655</v>
      </c>
      <c r="C33" s="89">
        <v>3000</v>
      </c>
      <c r="D33" s="497"/>
      <c r="F33" s="455"/>
    </row>
    <row r="34" spans="1:6" ht="27.75" customHeight="1">
      <c r="A34" s="84" t="s">
        <v>40</v>
      </c>
      <c r="B34" s="88" t="s">
        <v>623</v>
      </c>
      <c r="C34" s="89">
        <v>648</v>
      </c>
      <c r="D34" s="497"/>
      <c r="F34" s="455"/>
    </row>
    <row r="35" spans="1:6" ht="15" customHeight="1">
      <c r="A35" s="84" t="s">
        <v>41</v>
      </c>
      <c r="B35" s="85" t="s">
        <v>617</v>
      </c>
      <c r="C35" s="89">
        <v>51310</v>
      </c>
      <c r="D35" s="497"/>
      <c r="F35" s="455"/>
    </row>
    <row r="36" spans="1:6" ht="15" customHeight="1">
      <c r="A36" s="84" t="s">
        <v>42</v>
      </c>
      <c r="B36" s="85" t="s">
        <v>227</v>
      </c>
      <c r="C36" s="89">
        <v>6500</v>
      </c>
      <c r="D36" s="497"/>
      <c r="F36" s="455"/>
    </row>
    <row r="37" spans="1:6" ht="15" customHeight="1">
      <c r="A37" s="84" t="s">
        <v>43</v>
      </c>
      <c r="B37" s="85" t="s">
        <v>282</v>
      </c>
      <c r="C37" s="89">
        <v>30000</v>
      </c>
      <c r="D37" s="497"/>
      <c r="F37" s="455"/>
    </row>
    <row r="38" spans="1:6" ht="15" customHeight="1">
      <c r="A38" s="84" t="s">
        <v>44</v>
      </c>
      <c r="B38" s="85" t="s">
        <v>657</v>
      </c>
      <c r="C38" s="89">
        <v>5000</v>
      </c>
      <c r="D38" s="497"/>
      <c r="F38" s="455"/>
    </row>
    <row r="39" spans="1:6" ht="15" customHeight="1">
      <c r="A39" s="84" t="s">
        <v>45</v>
      </c>
      <c r="B39" s="85" t="s">
        <v>648</v>
      </c>
      <c r="C39" s="89">
        <v>5655</v>
      </c>
      <c r="D39" s="497"/>
      <c r="F39" s="455"/>
    </row>
    <row r="40" spans="1:6" ht="15" customHeight="1">
      <c r="A40" s="84" t="s">
        <v>46</v>
      </c>
      <c r="B40" s="85" t="s">
        <v>651</v>
      </c>
      <c r="C40" s="89">
        <v>2949</v>
      </c>
      <c r="D40" s="497"/>
      <c r="F40" s="455"/>
    </row>
    <row r="41" spans="1:6" ht="15" customHeight="1">
      <c r="A41" s="84" t="s">
        <v>47</v>
      </c>
      <c r="B41" s="85" t="s">
        <v>283</v>
      </c>
      <c r="C41" s="89">
        <v>6175</v>
      </c>
      <c r="D41" s="497"/>
      <c r="F41" s="455"/>
    </row>
    <row r="42" spans="1:4" ht="15" customHeight="1">
      <c r="A42" s="84" t="s">
        <v>49</v>
      </c>
      <c r="B42" s="85" t="s">
        <v>284</v>
      </c>
      <c r="C42" s="89">
        <v>8000</v>
      </c>
      <c r="D42" s="497"/>
    </row>
    <row r="43" spans="1:4" ht="15" customHeight="1" thickBot="1">
      <c r="A43" s="84" t="s">
        <v>50</v>
      </c>
      <c r="B43" s="90" t="s">
        <v>285</v>
      </c>
      <c r="C43" s="91">
        <f>1000000-111376-5000</f>
        <v>883624</v>
      </c>
      <c r="D43" s="497"/>
    </row>
    <row r="44" spans="1:3" ht="15" customHeight="1" thickBot="1">
      <c r="A44" s="92" t="s">
        <v>51</v>
      </c>
      <c r="B44" s="93" t="s">
        <v>286</v>
      </c>
      <c r="C44" s="94">
        <f>SUM(C11:C43)</f>
        <v>2262737</v>
      </c>
    </row>
    <row r="45" spans="1:2" ht="15" customHeight="1">
      <c r="A45" s="95"/>
      <c r="B45" s="96"/>
    </row>
    <row r="46" spans="1:2" ht="15" customHeight="1">
      <c r="A46" s="95"/>
      <c r="B46" s="96"/>
    </row>
    <row r="47" spans="1:2" ht="15" customHeight="1">
      <c r="A47" s="95"/>
      <c r="B47" s="96"/>
    </row>
    <row r="48" spans="1:2" ht="15" customHeight="1">
      <c r="A48" s="95"/>
      <c r="B48" s="96"/>
    </row>
    <row r="49" spans="1:2" ht="15" customHeight="1">
      <c r="A49" s="95"/>
      <c r="B49" s="96"/>
    </row>
    <row r="50" spans="1:2" ht="15" customHeight="1">
      <c r="A50" s="95"/>
      <c r="B50" s="96"/>
    </row>
    <row r="51" spans="1:2" ht="15" customHeight="1">
      <c r="A51" s="95"/>
      <c r="B51" s="96"/>
    </row>
    <row r="52" spans="1:2" ht="15" customHeight="1">
      <c r="A52" s="95"/>
      <c r="B52" s="96"/>
    </row>
    <row r="53" spans="1:2" ht="15" customHeight="1">
      <c r="A53" s="95"/>
      <c r="B53" s="96"/>
    </row>
    <row r="54" spans="1:2" ht="15" customHeight="1">
      <c r="A54" s="95"/>
      <c r="B54" s="96"/>
    </row>
    <row r="55" spans="1:2" ht="15" customHeight="1">
      <c r="A55" s="95"/>
      <c r="B55" s="75" t="s">
        <v>287</v>
      </c>
    </row>
    <row r="56" spans="1:2" ht="15" customHeight="1">
      <c r="A56" s="95"/>
      <c r="B56" s="75"/>
    </row>
    <row r="57" spans="1:2" ht="15" customHeight="1">
      <c r="A57" s="95"/>
      <c r="B57" s="75"/>
    </row>
    <row r="58" spans="1:2" ht="15" customHeight="1" thickBot="1">
      <c r="A58" s="95"/>
      <c r="B58" s="95"/>
    </row>
    <row r="59" spans="1:3" ht="15" customHeight="1" thickBot="1">
      <c r="A59" s="77"/>
      <c r="B59" s="78" t="s">
        <v>2</v>
      </c>
      <c r="C59" s="79" t="s">
        <v>3</v>
      </c>
    </row>
    <row r="60" spans="1:3" ht="24.75" customHeight="1" thickBot="1">
      <c r="A60" s="451"/>
      <c r="B60" s="80" t="s">
        <v>288</v>
      </c>
      <c r="C60" s="81" t="s">
        <v>587</v>
      </c>
    </row>
    <row r="61" spans="1:3" ht="15" customHeight="1" thickBot="1">
      <c r="A61" s="84" t="s">
        <v>52</v>
      </c>
      <c r="B61" s="490" t="s">
        <v>289</v>
      </c>
      <c r="C61" s="453">
        <f>SUM(C62:C84)</f>
        <v>1268987</v>
      </c>
    </row>
    <row r="62" spans="1:3" ht="15" customHeight="1">
      <c r="A62" s="84" t="s">
        <v>53</v>
      </c>
      <c r="B62" s="491" t="s">
        <v>290</v>
      </c>
      <c r="C62" s="454">
        <v>156322</v>
      </c>
    </row>
    <row r="63" spans="1:3" ht="15" customHeight="1">
      <c r="A63" s="84" t="s">
        <v>54</v>
      </c>
      <c r="B63" s="85" t="s">
        <v>644</v>
      </c>
      <c r="C63" s="89">
        <v>13519</v>
      </c>
    </row>
    <row r="64" spans="1:3" ht="15" customHeight="1">
      <c r="A64" s="84" t="s">
        <v>55</v>
      </c>
      <c r="B64" s="85" t="s">
        <v>646</v>
      </c>
      <c r="C64" s="89">
        <v>19836</v>
      </c>
    </row>
    <row r="65" spans="1:3" ht="15" customHeight="1">
      <c r="A65" s="84" t="s">
        <v>56</v>
      </c>
      <c r="B65" s="85" t="s">
        <v>613</v>
      </c>
      <c r="C65" s="89">
        <v>114675</v>
      </c>
    </row>
    <row r="66" spans="1:3" ht="15" customHeight="1">
      <c r="A66" s="84" t="s">
        <v>57</v>
      </c>
      <c r="B66" s="85" t="s">
        <v>851</v>
      </c>
      <c r="C66" s="89">
        <v>149543</v>
      </c>
    </row>
    <row r="67" spans="1:3" ht="15" customHeight="1">
      <c r="A67" s="84" t="s">
        <v>58</v>
      </c>
      <c r="B67" s="85" t="s">
        <v>852</v>
      </c>
      <c r="C67" s="89">
        <v>145562</v>
      </c>
    </row>
    <row r="68" spans="1:3" ht="15" customHeight="1">
      <c r="A68" s="84" t="s">
        <v>59</v>
      </c>
      <c r="B68" s="85" t="s">
        <v>614</v>
      </c>
      <c r="C68" s="89">
        <v>18905</v>
      </c>
    </row>
    <row r="69" spans="1:3" ht="15" customHeight="1">
      <c r="A69" s="84" t="s">
        <v>60</v>
      </c>
      <c r="B69" s="85" t="s">
        <v>615</v>
      </c>
      <c r="C69" s="89">
        <v>12603</v>
      </c>
    </row>
    <row r="70" spans="1:3" ht="15" customHeight="1">
      <c r="A70" s="84" t="s">
        <v>61</v>
      </c>
      <c r="B70" s="85" t="s">
        <v>616</v>
      </c>
      <c r="C70" s="89">
        <v>188717</v>
      </c>
    </row>
    <row r="71" spans="1:3" ht="15" customHeight="1">
      <c r="A71" s="84" t="s">
        <v>62</v>
      </c>
      <c r="B71" s="85" t="s">
        <v>618</v>
      </c>
      <c r="C71" s="89">
        <v>232367</v>
      </c>
    </row>
    <row r="72" spans="1:3" ht="25.5">
      <c r="A72" s="84" t="s">
        <v>63</v>
      </c>
      <c r="B72" s="88" t="s">
        <v>279</v>
      </c>
      <c r="C72" s="89">
        <v>49661</v>
      </c>
    </row>
    <row r="73" spans="1:3" ht="12.75">
      <c r="A73" s="84" t="s">
        <v>64</v>
      </c>
      <c r="B73" s="85" t="s">
        <v>744</v>
      </c>
      <c r="C73" s="89">
        <v>23123</v>
      </c>
    </row>
    <row r="74" spans="1:3" ht="12.75">
      <c r="A74" s="84" t="s">
        <v>65</v>
      </c>
      <c r="B74" s="85" t="s">
        <v>745</v>
      </c>
      <c r="C74" s="89">
        <v>107558</v>
      </c>
    </row>
    <row r="75" spans="1:3" ht="15" customHeight="1">
      <c r="A75" s="84" t="s">
        <v>66</v>
      </c>
      <c r="B75" s="85" t="s">
        <v>291</v>
      </c>
      <c r="C75" s="89">
        <v>8500</v>
      </c>
    </row>
    <row r="76" spans="1:3" ht="15" customHeight="1">
      <c r="A76" s="84" t="s">
        <v>67</v>
      </c>
      <c r="B76" s="85" t="s">
        <v>612</v>
      </c>
      <c r="C76" s="89">
        <v>2400</v>
      </c>
    </row>
    <row r="77" spans="1:3" ht="15" customHeight="1">
      <c r="A77" s="84" t="s">
        <v>68</v>
      </c>
      <c r="B77" s="101" t="s">
        <v>624</v>
      </c>
      <c r="C77" s="97">
        <v>1000</v>
      </c>
    </row>
    <row r="78" spans="1:3" ht="15" customHeight="1">
      <c r="A78" s="84" t="s">
        <v>69</v>
      </c>
      <c r="B78" s="101" t="s">
        <v>659</v>
      </c>
      <c r="C78" s="97">
        <v>2000</v>
      </c>
    </row>
    <row r="79" spans="1:3" ht="15" customHeight="1">
      <c r="A79" s="84" t="s">
        <v>70</v>
      </c>
      <c r="B79" s="101" t="s">
        <v>652</v>
      </c>
      <c r="C79" s="97">
        <v>1500</v>
      </c>
    </row>
    <row r="80" spans="1:3" ht="15" customHeight="1">
      <c r="A80" s="84" t="s">
        <v>71</v>
      </c>
      <c r="B80" s="101" t="s">
        <v>660</v>
      </c>
      <c r="C80" s="97">
        <v>1500</v>
      </c>
    </row>
    <row r="81" spans="1:3" ht="15" customHeight="1">
      <c r="A81" s="84" t="s">
        <v>74</v>
      </c>
      <c r="B81" s="85" t="s">
        <v>654</v>
      </c>
      <c r="C81" s="97">
        <v>11099</v>
      </c>
    </row>
    <row r="82" spans="1:3" ht="15" customHeight="1">
      <c r="A82" s="84" t="s">
        <v>75</v>
      </c>
      <c r="B82" s="85" t="s">
        <v>658</v>
      </c>
      <c r="C82" s="97">
        <v>5000</v>
      </c>
    </row>
    <row r="83" spans="1:3" ht="15" customHeight="1">
      <c r="A83" s="84" t="s">
        <v>77</v>
      </c>
      <c r="B83" s="85" t="s">
        <v>650</v>
      </c>
      <c r="C83" s="97">
        <v>2949</v>
      </c>
    </row>
    <row r="84" spans="1:3" ht="30" customHeight="1" thickBot="1">
      <c r="A84" s="84" t="s">
        <v>79</v>
      </c>
      <c r="B84" s="492" t="s">
        <v>281</v>
      </c>
      <c r="C84" s="91">
        <v>648</v>
      </c>
    </row>
    <row r="85" spans="1:3" ht="15" customHeight="1">
      <c r="A85" s="84" t="s">
        <v>81</v>
      </c>
      <c r="B85" s="99" t="s">
        <v>292</v>
      </c>
      <c r="C85" s="100">
        <f>SUM(C86:C86)</f>
        <v>51310</v>
      </c>
    </row>
    <row r="86" spans="1:3" ht="15" customHeight="1">
      <c r="A86" s="84" t="s">
        <v>82</v>
      </c>
      <c r="B86" s="85" t="s">
        <v>293</v>
      </c>
      <c r="C86" s="89">
        <v>51310</v>
      </c>
    </row>
    <row r="87" spans="1:3" ht="15" customHeight="1">
      <c r="A87" s="84" t="s">
        <v>84</v>
      </c>
      <c r="B87" s="85" t="s">
        <v>649</v>
      </c>
      <c r="C87" s="489">
        <v>5655</v>
      </c>
    </row>
    <row r="88" spans="1:3" ht="15" customHeight="1">
      <c r="A88" s="84" t="s">
        <v>86</v>
      </c>
      <c r="B88" s="488" t="s">
        <v>641</v>
      </c>
      <c r="C88" s="489">
        <v>6175</v>
      </c>
    </row>
    <row r="89" spans="1:3" ht="15" customHeight="1">
      <c r="A89" s="84" t="s">
        <v>88</v>
      </c>
      <c r="B89" s="99" t="s">
        <v>295</v>
      </c>
      <c r="C89" s="100">
        <f>SUM(C90:C93)</f>
        <v>903624</v>
      </c>
    </row>
    <row r="90" spans="1:3" ht="15" customHeight="1">
      <c r="A90" s="84" t="s">
        <v>90</v>
      </c>
      <c r="B90" s="85" t="s">
        <v>226</v>
      </c>
      <c r="C90" s="89">
        <v>5000</v>
      </c>
    </row>
    <row r="91" spans="1:3" ht="15" customHeight="1">
      <c r="A91" s="84" t="s">
        <v>92</v>
      </c>
      <c r="B91" s="85" t="s">
        <v>223</v>
      </c>
      <c r="C91" s="89">
        <v>5000</v>
      </c>
    </row>
    <row r="92" spans="1:3" ht="15" customHeight="1">
      <c r="A92" s="84" t="s">
        <v>94</v>
      </c>
      <c r="B92" s="101" t="s">
        <v>611</v>
      </c>
      <c r="C92" s="97">
        <v>10000</v>
      </c>
    </row>
    <row r="93" spans="1:3" ht="15" customHeight="1" thickBot="1">
      <c r="A93" s="84" t="s">
        <v>96</v>
      </c>
      <c r="B93" s="90" t="s">
        <v>296</v>
      </c>
      <c r="C93" s="493">
        <v>883624</v>
      </c>
    </row>
    <row r="94" spans="1:3" ht="15" customHeight="1" thickBot="1">
      <c r="A94" s="92" t="s">
        <v>98</v>
      </c>
      <c r="B94" s="102" t="s">
        <v>286</v>
      </c>
      <c r="C94" s="103">
        <f>C61+C85+C89</f>
        <v>2223921</v>
      </c>
    </row>
    <row r="95" ht="12.75" customHeight="1"/>
    <row r="96" ht="12.75" customHeight="1"/>
  </sheetData>
  <printOptions horizontalCentered="1"/>
  <pageMargins left="0.3937007874015748" right="0.3937007874015748" top="0.76" bottom="0.62" header="0.54" footer="1.18"/>
  <pageSetup horizontalDpi="600" verticalDpi="600" orientation="portrait" paperSize="9" scale="96" r:id="rId1"/>
  <headerFooter alignWithMargins="0">
    <oddHeader>&amp;L&amp;8 6. melléklet a ..../.....(.....)önkormányzati rendelethez&amp;C&amp;"Arial CE,Félkövér"&amp;11
&amp;R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M8" sqref="M8"/>
    </sheetView>
  </sheetViews>
  <sheetFormatPr defaultColWidth="9.00390625" defaultRowHeight="12.75"/>
  <cols>
    <col min="1" max="1" width="4.00390625" style="0" customWidth="1"/>
    <col min="2" max="2" width="47.375" style="0" customWidth="1"/>
    <col min="3" max="3" width="12.25390625" style="0" customWidth="1"/>
    <col min="4" max="4" width="10.625" style="0" customWidth="1"/>
    <col min="5" max="5" width="10.25390625" style="0" customWidth="1"/>
    <col min="6" max="7" width="9.75390625" style="0" customWidth="1"/>
    <col min="8" max="8" width="10.125" style="0" bestFit="1" customWidth="1"/>
    <col min="10" max="10" width="9.375" style="0" bestFit="1" customWidth="1"/>
  </cols>
  <sheetData>
    <row r="1" spans="6:10" ht="13.5" thickBot="1">
      <c r="F1" s="904" t="s">
        <v>234</v>
      </c>
      <c r="G1" s="904"/>
      <c r="H1" s="904"/>
      <c r="I1" s="904"/>
      <c r="J1" s="904"/>
    </row>
    <row r="2" spans="1:10" ht="13.5" thickBot="1">
      <c r="A2" s="902"/>
      <c r="B2" s="104" t="s">
        <v>2</v>
      </c>
      <c r="C2" s="105" t="s">
        <v>3</v>
      </c>
      <c r="D2" s="105" t="s">
        <v>165</v>
      </c>
      <c r="E2" s="105" t="s">
        <v>166</v>
      </c>
      <c r="F2" s="105" t="s">
        <v>235</v>
      </c>
      <c r="G2" s="105" t="s">
        <v>236</v>
      </c>
      <c r="H2" s="105" t="s">
        <v>237</v>
      </c>
      <c r="I2" s="105" t="s">
        <v>238</v>
      </c>
      <c r="J2" s="106" t="s">
        <v>239</v>
      </c>
    </row>
    <row r="3" spans="1:10" ht="31.5" customHeight="1">
      <c r="A3" s="903"/>
      <c r="B3" s="907" t="s">
        <v>297</v>
      </c>
      <c r="C3" s="909" t="s">
        <v>726</v>
      </c>
      <c r="D3" s="909" t="s">
        <v>298</v>
      </c>
      <c r="E3" s="905" t="s">
        <v>299</v>
      </c>
      <c r="F3" s="905"/>
      <c r="G3" s="905"/>
      <c r="H3" s="905" t="s">
        <v>599</v>
      </c>
      <c r="I3" s="905"/>
      <c r="J3" s="906"/>
    </row>
    <row r="4" spans="1:10" s="109" customFormat="1" ht="12.75" customHeight="1" thickBot="1">
      <c r="A4" s="903"/>
      <c r="B4" s="908"/>
      <c r="C4" s="910"/>
      <c r="D4" s="910"/>
      <c r="E4" s="107" t="s">
        <v>300</v>
      </c>
      <c r="F4" s="107" t="s">
        <v>301</v>
      </c>
      <c r="G4" s="107" t="s">
        <v>258</v>
      </c>
      <c r="H4" s="107" t="s">
        <v>300</v>
      </c>
      <c r="I4" s="107" t="s">
        <v>301</v>
      </c>
      <c r="J4" s="108" t="s">
        <v>258</v>
      </c>
    </row>
    <row r="5" spans="1:10" ht="18.75" customHeight="1">
      <c r="A5" s="509" t="s">
        <v>6</v>
      </c>
      <c r="B5" s="491" t="s">
        <v>302</v>
      </c>
      <c r="C5" s="110">
        <v>108557</v>
      </c>
      <c r="D5" s="110">
        <v>999</v>
      </c>
      <c r="E5" s="110">
        <v>107558</v>
      </c>
      <c r="F5" s="110">
        <v>0</v>
      </c>
      <c r="G5" s="110">
        <f aca="true" t="shared" si="0" ref="G5:G19">SUM(E5:F5)</f>
        <v>107558</v>
      </c>
      <c r="H5" s="110">
        <v>0</v>
      </c>
      <c r="I5" s="110">
        <v>0</v>
      </c>
      <c r="J5" s="111">
        <f>SUM(H5:I5)</f>
        <v>0</v>
      </c>
    </row>
    <row r="6" spans="1:10" ht="18.75" customHeight="1">
      <c r="A6" s="509" t="s">
        <v>7</v>
      </c>
      <c r="B6" s="87" t="s">
        <v>303</v>
      </c>
      <c r="C6" s="113">
        <v>1215129</v>
      </c>
      <c r="D6" s="113">
        <v>1169551</v>
      </c>
      <c r="E6" s="113">
        <v>42551</v>
      </c>
      <c r="F6" s="113">
        <v>2027</v>
      </c>
      <c r="G6" s="113">
        <f t="shared" si="0"/>
        <v>44578</v>
      </c>
      <c r="H6" s="113">
        <v>0</v>
      </c>
      <c r="I6" s="113">
        <v>0</v>
      </c>
      <c r="J6" s="114">
        <v>0</v>
      </c>
    </row>
    <row r="7" spans="1:10" ht="18.75" customHeight="1">
      <c r="A7" s="509" t="s">
        <v>8</v>
      </c>
      <c r="B7" s="504" t="s">
        <v>304</v>
      </c>
      <c r="C7" s="112">
        <v>824445</v>
      </c>
      <c r="D7" s="112">
        <v>801322</v>
      </c>
      <c r="E7" s="112">
        <v>23123</v>
      </c>
      <c r="F7" s="112">
        <v>0</v>
      </c>
      <c r="G7" s="113">
        <f t="shared" si="0"/>
        <v>23123</v>
      </c>
      <c r="H7" s="112">
        <v>0</v>
      </c>
      <c r="I7" s="112">
        <v>0</v>
      </c>
      <c r="J7" s="114">
        <f>SUM(H7:I7)</f>
        <v>0</v>
      </c>
    </row>
    <row r="8" spans="1:10" ht="18.75" customHeight="1">
      <c r="A8" s="509" t="s">
        <v>10</v>
      </c>
      <c r="B8" s="504" t="s">
        <v>305</v>
      </c>
      <c r="C8" s="112">
        <v>157295</v>
      </c>
      <c r="D8" s="112">
        <v>145854</v>
      </c>
      <c r="E8" s="112">
        <v>10869</v>
      </c>
      <c r="F8" s="112">
        <v>572</v>
      </c>
      <c r="G8" s="113">
        <f t="shared" si="0"/>
        <v>11441</v>
      </c>
      <c r="H8" s="112">
        <v>0</v>
      </c>
      <c r="I8" s="112">
        <v>0</v>
      </c>
      <c r="J8" s="114">
        <f>SUM(H8:I8)</f>
        <v>0</v>
      </c>
    </row>
    <row r="9" spans="1:10" ht="42" customHeight="1">
      <c r="A9" s="509" t="s">
        <v>11</v>
      </c>
      <c r="B9" s="505" t="s">
        <v>306</v>
      </c>
      <c r="C9" s="112">
        <v>337866</v>
      </c>
      <c r="D9" s="112">
        <v>58462</v>
      </c>
      <c r="E9" s="112">
        <v>279404</v>
      </c>
      <c r="F9" s="112">
        <v>0</v>
      </c>
      <c r="G9" s="113">
        <f t="shared" si="0"/>
        <v>279404</v>
      </c>
      <c r="H9" s="112">
        <v>0</v>
      </c>
      <c r="I9" s="112">
        <v>0</v>
      </c>
      <c r="J9" s="114">
        <v>0</v>
      </c>
    </row>
    <row r="10" spans="1:10" ht="18.75" customHeight="1">
      <c r="A10" s="509" t="s">
        <v>13</v>
      </c>
      <c r="B10" s="504" t="s">
        <v>307</v>
      </c>
      <c r="C10" s="112">
        <v>34991</v>
      </c>
      <c r="D10" s="112">
        <v>12768</v>
      </c>
      <c r="E10" s="112">
        <v>22223</v>
      </c>
      <c r="F10" s="112">
        <v>0</v>
      </c>
      <c r="G10" s="113">
        <f t="shared" si="0"/>
        <v>22223</v>
      </c>
      <c r="H10" s="112">
        <v>0</v>
      </c>
      <c r="I10" s="112">
        <v>0</v>
      </c>
      <c r="J10" s="114">
        <f>SUM(H10:I10)</f>
        <v>0</v>
      </c>
    </row>
    <row r="11" spans="1:10" ht="36" customHeight="1">
      <c r="A11" s="509" t="s">
        <v>15</v>
      </c>
      <c r="B11" s="505" t="s">
        <v>308</v>
      </c>
      <c r="C11" s="112">
        <v>59110</v>
      </c>
      <c r="D11" s="112">
        <v>0</v>
      </c>
      <c r="E11" s="112">
        <v>59110</v>
      </c>
      <c r="F11" s="112">
        <v>0</v>
      </c>
      <c r="G11" s="113">
        <f t="shared" si="0"/>
        <v>59110</v>
      </c>
      <c r="H11" s="112">
        <v>0</v>
      </c>
      <c r="I11" s="112">
        <v>0</v>
      </c>
      <c r="J11" s="114">
        <v>0</v>
      </c>
    </row>
    <row r="12" spans="1:10" ht="36.75" customHeight="1">
      <c r="A12" s="509" t="s">
        <v>17</v>
      </c>
      <c r="B12" s="505" t="s">
        <v>727</v>
      </c>
      <c r="C12" s="112">
        <v>21999</v>
      </c>
      <c r="D12" s="112">
        <v>0</v>
      </c>
      <c r="E12" s="112">
        <v>21999</v>
      </c>
      <c r="F12" s="112">
        <v>0</v>
      </c>
      <c r="G12" s="113">
        <f t="shared" si="0"/>
        <v>21999</v>
      </c>
      <c r="H12" s="112">
        <v>0</v>
      </c>
      <c r="I12" s="112">
        <v>0</v>
      </c>
      <c r="J12" s="114">
        <f>SUM(H12:I12)</f>
        <v>0</v>
      </c>
    </row>
    <row r="13" spans="1:10" ht="18.75" customHeight="1">
      <c r="A13" s="509" t="s">
        <v>19</v>
      </c>
      <c r="B13" s="504" t="s">
        <v>728</v>
      </c>
      <c r="C13" s="112">
        <v>218378</v>
      </c>
      <c r="D13" s="112">
        <v>1517</v>
      </c>
      <c r="E13" s="112">
        <v>216861</v>
      </c>
      <c r="F13" s="112">
        <v>0</v>
      </c>
      <c r="G13" s="113">
        <f t="shared" si="0"/>
        <v>216861</v>
      </c>
      <c r="H13" s="112">
        <v>0</v>
      </c>
      <c r="I13" s="112">
        <v>0</v>
      </c>
      <c r="J13" s="114">
        <v>0</v>
      </c>
    </row>
    <row r="14" spans="1:10" ht="18.75" customHeight="1">
      <c r="A14" s="509" t="s">
        <v>21</v>
      </c>
      <c r="B14" s="504" t="s">
        <v>729</v>
      </c>
      <c r="C14" s="112">
        <v>311621</v>
      </c>
      <c r="D14" s="112">
        <v>25686</v>
      </c>
      <c r="E14" s="112">
        <v>272481</v>
      </c>
      <c r="F14" s="112">
        <v>0</v>
      </c>
      <c r="G14" s="113">
        <f t="shared" si="0"/>
        <v>272481</v>
      </c>
      <c r="H14" s="112">
        <v>13454</v>
      </c>
      <c r="I14" s="112">
        <v>0</v>
      </c>
      <c r="J14" s="114">
        <v>0</v>
      </c>
    </row>
    <row r="15" spans="1:10" ht="18.75" customHeight="1">
      <c r="A15" s="509" t="s">
        <v>22</v>
      </c>
      <c r="B15" s="504" t="s">
        <v>730</v>
      </c>
      <c r="C15" s="112">
        <v>12946</v>
      </c>
      <c r="D15" s="112">
        <v>0</v>
      </c>
      <c r="E15" s="112">
        <v>11004</v>
      </c>
      <c r="F15" s="112">
        <v>1942</v>
      </c>
      <c r="G15" s="113">
        <f t="shared" si="0"/>
        <v>12946</v>
      </c>
      <c r="H15" s="112">
        <v>0</v>
      </c>
      <c r="I15" s="112">
        <v>0</v>
      </c>
      <c r="J15" s="114">
        <v>0</v>
      </c>
    </row>
    <row r="16" spans="1:10" ht="18.75" customHeight="1">
      <c r="A16" s="509" t="s">
        <v>24</v>
      </c>
      <c r="B16" s="504" t="s">
        <v>731</v>
      </c>
      <c r="C16" s="112">
        <v>19337</v>
      </c>
      <c r="D16" s="112">
        <v>0</v>
      </c>
      <c r="E16" s="112">
        <v>16436</v>
      </c>
      <c r="F16" s="112">
        <v>2901</v>
      </c>
      <c r="G16" s="113">
        <f t="shared" si="0"/>
        <v>19337</v>
      </c>
      <c r="H16" s="112">
        <v>0</v>
      </c>
      <c r="I16" s="112">
        <v>0</v>
      </c>
      <c r="J16" s="114">
        <v>0</v>
      </c>
    </row>
    <row r="17" spans="1:10" ht="18.75" customHeight="1">
      <c r="A17" s="509" t="s">
        <v>25</v>
      </c>
      <c r="B17" s="504" t="s">
        <v>732</v>
      </c>
      <c r="C17" s="112">
        <v>149690</v>
      </c>
      <c r="D17" s="112">
        <v>635</v>
      </c>
      <c r="E17" s="112">
        <v>126697</v>
      </c>
      <c r="F17" s="112">
        <v>22358</v>
      </c>
      <c r="G17" s="113">
        <f t="shared" si="0"/>
        <v>149055</v>
      </c>
      <c r="H17" s="112">
        <v>0</v>
      </c>
      <c r="I17" s="112">
        <v>0</v>
      </c>
      <c r="J17" s="114">
        <v>0</v>
      </c>
    </row>
    <row r="18" spans="1:10" ht="18.75" customHeight="1">
      <c r="A18" s="509" t="s">
        <v>26</v>
      </c>
      <c r="B18" s="504" t="s">
        <v>309</v>
      </c>
      <c r="C18" s="112">
        <v>175239</v>
      </c>
      <c r="D18" s="112">
        <v>12087</v>
      </c>
      <c r="E18" s="112">
        <v>146836</v>
      </c>
      <c r="F18" s="112">
        <v>16316</v>
      </c>
      <c r="G18" s="113">
        <f t="shared" si="0"/>
        <v>163152</v>
      </c>
      <c r="H18" s="112">
        <v>0</v>
      </c>
      <c r="I18" s="112">
        <v>0</v>
      </c>
      <c r="J18" s="114">
        <v>0</v>
      </c>
    </row>
    <row r="19" spans="1:10" ht="18.75" customHeight="1" thickBot="1">
      <c r="A19" s="509" t="s">
        <v>27</v>
      </c>
      <c r="B19" s="506" t="s">
        <v>294</v>
      </c>
      <c r="C19" s="447">
        <v>48770</v>
      </c>
      <c r="D19" s="447">
        <v>31938</v>
      </c>
      <c r="E19" s="447">
        <v>16832</v>
      </c>
      <c r="F19" s="447">
        <v>0</v>
      </c>
      <c r="G19" s="448">
        <f t="shared" si="0"/>
        <v>16832</v>
      </c>
      <c r="H19" s="447">
        <v>0</v>
      </c>
      <c r="I19" s="447">
        <v>0</v>
      </c>
      <c r="J19" s="311">
        <v>0</v>
      </c>
    </row>
    <row r="20" spans="1:10" ht="18.75" customHeight="1" thickBot="1">
      <c r="A20" s="510" t="s">
        <v>29</v>
      </c>
      <c r="B20" s="507" t="s">
        <v>258</v>
      </c>
      <c r="C20" s="449">
        <f aca="true" t="shared" si="1" ref="C20:J20">SUM(C5:C19)</f>
        <v>3695373</v>
      </c>
      <c r="D20" s="449">
        <f t="shared" si="1"/>
        <v>2260819</v>
      </c>
      <c r="E20" s="449">
        <f t="shared" si="1"/>
        <v>1373984</v>
      </c>
      <c r="F20" s="449">
        <f t="shared" si="1"/>
        <v>46116</v>
      </c>
      <c r="G20" s="449">
        <f t="shared" si="1"/>
        <v>1420100</v>
      </c>
      <c r="H20" s="449">
        <f t="shared" si="1"/>
        <v>13454</v>
      </c>
      <c r="I20" s="449">
        <f t="shared" si="1"/>
        <v>0</v>
      </c>
      <c r="J20" s="450">
        <f t="shared" si="1"/>
        <v>0</v>
      </c>
    </row>
    <row r="21" spans="2:7" ht="12.75">
      <c r="B21" s="115"/>
      <c r="C21" s="115"/>
      <c r="D21" s="115"/>
      <c r="E21" s="115"/>
      <c r="F21" s="115"/>
      <c r="G21" s="115"/>
    </row>
    <row r="22" spans="2:7" ht="12.75">
      <c r="B22" s="115"/>
      <c r="C22" s="115"/>
      <c r="D22" s="115"/>
      <c r="E22" s="115"/>
      <c r="F22" s="115"/>
      <c r="G22" s="115"/>
    </row>
  </sheetData>
  <mergeCells count="7">
    <mergeCell ref="A2:A4"/>
    <mergeCell ref="F1:J1"/>
    <mergeCell ref="H3:J3"/>
    <mergeCell ref="E3:G3"/>
    <mergeCell ref="B3:B4"/>
    <mergeCell ref="C3:C4"/>
    <mergeCell ref="D3:D4"/>
  </mergeCells>
  <printOptions horizontalCentered="1"/>
  <pageMargins left="0.3937007874015748" right="0.3937007874015748" top="0.92" bottom="0.984251968503937" header="0.45" footer="0.5118110236220472"/>
  <pageSetup horizontalDpi="300" verticalDpi="300" orientation="landscape" paperSize="9" r:id="rId1"/>
  <headerFooter alignWithMargins="0">
    <oddHeader>&amp;L&amp;8 7. melléklet a ..../....(.....) önkormányzati rendelethez&amp;C&amp;"Arial CE,Félkövér"
Az Európai Uniós támogatással megvalósuló programok bevételei és kiadásai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R13"/>
  <sheetViews>
    <sheetView zoomScale="75" zoomScaleNormal="75" workbookViewId="0" topLeftCell="A1">
      <selection activeCell="V11" sqref="V11"/>
    </sheetView>
  </sheetViews>
  <sheetFormatPr defaultColWidth="9.00390625" defaultRowHeight="12.75"/>
  <cols>
    <col min="1" max="1" width="4.125" style="116" bestFit="1" customWidth="1"/>
    <col min="2" max="2" width="35.375" style="118" customWidth="1"/>
    <col min="3" max="3" width="14.375" style="118" bestFit="1" customWidth="1"/>
    <col min="4" max="4" width="16.375" style="118" customWidth="1"/>
    <col min="5" max="5" width="12.75390625" style="118" hidden="1" customWidth="1"/>
    <col min="6" max="6" width="15.25390625" style="417" customWidth="1"/>
    <col min="7" max="7" width="19.875" style="118" customWidth="1"/>
    <col min="8" max="10" width="0" style="118" hidden="1" customWidth="1"/>
    <col min="11" max="11" width="14.00390625" style="118" hidden="1" customWidth="1"/>
    <col min="12" max="12" width="0" style="118" hidden="1" customWidth="1"/>
    <col min="13" max="13" width="12.125" style="118" hidden="1" customWidth="1"/>
    <col min="14" max="14" width="10.625" style="118" customWidth="1"/>
    <col min="15" max="17" width="10.75390625" style="118" customWidth="1"/>
    <col min="18" max="18" width="13.625" style="118" customWidth="1"/>
    <col min="19" max="19" width="11.125" style="118" hidden="1" customWidth="1"/>
    <col min="20" max="20" width="0" style="118" hidden="1" customWidth="1"/>
    <col min="21" max="16384" width="9.125" style="118" customWidth="1"/>
  </cols>
  <sheetData>
    <row r="1" spans="2:18" ht="29.25" customHeight="1" thickBot="1">
      <c r="B1" s="117"/>
      <c r="C1" s="117"/>
      <c r="D1" s="117"/>
      <c r="E1" s="117"/>
      <c r="F1" s="413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911" t="s">
        <v>1</v>
      </c>
      <c r="R1" s="911"/>
    </row>
    <row r="2" spans="1:18" s="116" customFormat="1" ht="13.5" thickBot="1">
      <c r="A2" s="119"/>
      <c r="B2" s="120" t="s">
        <v>2</v>
      </c>
      <c r="C2" s="121" t="s">
        <v>3</v>
      </c>
      <c r="D2" s="121" t="s">
        <v>165</v>
      </c>
      <c r="E2" s="121"/>
      <c r="F2" s="414" t="s">
        <v>166</v>
      </c>
      <c r="G2" s="121" t="s">
        <v>235</v>
      </c>
      <c r="H2" s="121"/>
      <c r="I2" s="121"/>
      <c r="J2" s="121"/>
      <c r="K2" s="121"/>
      <c r="L2" s="121"/>
      <c r="M2" s="121"/>
      <c r="N2" s="121" t="s">
        <v>236</v>
      </c>
      <c r="O2" s="121" t="s">
        <v>237</v>
      </c>
      <c r="P2" s="121" t="s">
        <v>238</v>
      </c>
      <c r="Q2" s="121" t="s">
        <v>239</v>
      </c>
      <c r="R2" s="122" t="s">
        <v>240</v>
      </c>
    </row>
    <row r="3" spans="1:18" ht="60.75" thickBot="1">
      <c r="A3" s="123"/>
      <c r="B3" s="124" t="s">
        <v>153</v>
      </c>
      <c r="C3" s="125" t="s">
        <v>310</v>
      </c>
      <c r="D3" s="125" t="s">
        <v>600</v>
      </c>
      <c r="E3" s="125" t="s">
        <v>311</v>
      </c>
      <c r="F3" s="415" t="s">
        <v>585</v>
      </c>
      <c r="G3" s="125" t="s">
        <v>312</v>
      </c>
      <c r="H3" s="126"/>
      <c r="I3" s="126"/>
      <c r="J3" s="127">
        <v>2006</v>
      </c>
      <c r="K3" s="125" t="s">
        <v>313</v>
      </c>
      <c r="L3" s="127">
        <v>2007</v>
      </c>
      <c r="M3" s="125" t="s">
        <v>314</v>
      </c>
      <c r="N3" s="127">
        <v>2014</v>
      </c>
      <c r="O3" s="127">
        <v>2015</v>
      </c>
      <c r="P3" s="127">
        <v>2016</v>
      </c>
      <c r="Q3" s="127">
        <v>2017</v>
      </c>
      <c r="R3" s="128" t="s">
        <v>601</v>
      </c>
    </row>
    <row r="4" spans="1:18" ht="29.25" customHeight="1">
      <c r="A4" s="129" t="s">
        <v>10</v>
      </c>
      <c r="B4" s="132" t="s">
        <v>315</v>
      </c>
      <c r="C4" s="133">
        <v>239476</v>
      </c>
      <c r="D4" s="140">
        <v>156180</v>
      </c>
      <c r="E4" s="134"/>
      <c r="F4" s="136">
        <v>156180</v>
      </c>
      <c r="G4" s="152">
        <v>45716</v>
      </c>
      <c r="H4" s="135"/>
      <c r="I4" s="135"/>
      <c r="J4" s="141" t="s">
        <v>316</v>
      </c>
      <c r="K4" s="137" t="s">
        <v>317</v>
      </c>
      <c r="L4" s="141" t="s">
        <v>316</v>
      </c>
      <c r="M4" s="136">
        <v>13883</v>
      </c>
      <c r="N4" s="138">
        <v>13883</v>
      </c>
      <c r="O4" s="139">
        <v>13883</v>
      </c>
      <c r="P4" s="130">
        <v>13883</v>
      </c>
      <c r="Q4" s="130">
        <v>13883</v>
      </c>
      <c r="R4" s="131">
        <v>100648</v>
      </c>
    </row>
    <row r="5" spans="1:18" ht="30.75">
      <c r="A5" s="129" t="s">
        <v>11</v>
      </c>
      <c r="B5" s="132" t="s">
        <v>318</v>
      </c>
      <c r="C5" s="133">
        <v>49942</v>
      </c>
      <c r="D5" s="140">
        <v>8611</v>
      </c>
      <c r="E5" s="142"/>
      <c r="F5" s="416">
        <v>8611</v>
      </c>
      <c r="G5" s="660">
        <v>42062</v>
      </c>
      <c r="H5" s="135"/>
      <c r="I5" s="135"/>
      <c r="J5" s="141" t="s">
        <v>316</v>
      </c>
      <c r="K5" s="137" t="s">
        <v>317</v>
      </c>
      <c r="L5" s="141" t="s">
        <v>316</v>
      </c>
      <c r="M5" s="136">
        <v>6889</v>
      </c>
      <c r="N5" s="138">
        <v>6889</v>
      </c>
      <c r="O5" s="139">
        <v>1722</v>
      </c>
      <c r="P5" s="130"/>
      <c r="Q5" s="130"/>
      <c r="R5" s="131"/>
    </row>
    <row r="6" spans="1:18" ht="29.25" customHeight="1">
      <c r="A6" s="129" t="s">
        <v>19</v>
      </c>
      <c r="B6" s="132" t="s">
        <v>319</v>
      </c>
      <c r="C6" s="133">
        <v>13582</v>
      </c>
      <c r="D6" s="140">
        <v>5433</v>
      </c>
      <c r="E6" s="134"/>
      <c r="F6" s="136">
        <v>5433</v>
      </c>
      <c r="G6" s="152">
        <v>42648</v>
      </c>
      <c r="H6" s="135"/>
      <c r="I6" s="135"/>
      <c r="J6" s="141"/>
      <c r="K6" s="137" t="s">
        <v>320</v>
      </c>
      <c r="L6" s="141" t="s">
        <v>316</v>
      </c>
      <c r="M6" s="141" t="s">
        <v>316</v>
      </c>
      <c r="N6" s="136">
        <v>1811</v>
      </c>
      <c r="O6" s="136">
        <v>1811</v>
      </c>
      <c r="P6" s="136">
        <v>1811</v>
      </c>
      <c r="Q6" s="136"/>
      <c r="R6" s="143"/>
    </row>
    <row r="7" spans="1:18" ht="29.25" customHeight="1">
      <c r="A7" s="129" t="s">
        <v>21</v>
      </c>
      <c r="B7" s="144" t="s">
        <v>321</v>
      </c>
      <c r="C7" s="145">
        <f>SUM(C4:C6)</f>
        <v>303000</v>
      </c>
      <c r="D7" s="145">
        <f>SUM(D4:D6)</f>
        <v>170224</v>
      </c>
      <c r="E7" s="145">
        <f>SUM(E4:E6)</f>
        <v>0</v>
      </c>
      <c r="F7" s="145">
        <f>SUM(F4:F6)</f>
        <v>170224</v>
      </c>
      <c r="G7" s="147" t="s">
        <v>316</v>
      </c>
      <c r="H7" s="148"/>
      <c r="I7" s="148"/>
      <c r="J7" s="149"/>
      <c r="K7" s="150"/>
      <c r="L7" s="149"/>
      <c r="M7" s="149"/>
      <c r="N7" s="145">
        <f>SUM(N4:N6)</f>
        <v>22583</v>
      </c>
      <c r="O7" s="145">
        <f>SUM(O4:O6)</f>
        <v>17416</v>
      </c>
      <c r="P7" s="145">
        <f>SUM(P4:P6)</f>
        <v>15694</v>
      </c>
      <c r="Q7" s="145">
        <f>SUM(Q4:Q6)</f>
        <v>13883</v>
      </c>
      <c r="R7" s="151">
        <f>SUM(R4:R6)</f>
        <v>100648</v>
      </c>
    </row>
    <row r="8" spans="1:18" ht="29.25" customHeight="1">
      <c r="A8" s="129" t="s">
        <v>22</v>
      </c>
      <c r="B8" s="132" t="s">
        <v>322</v>
      </c>
      <c r="C8" s="133">
        <v>250000</v>
      </c>
      <c r="D8" s="145">
        <v>0</v>
      </c>
      <c r="E8" s="134"/>
      <c r="F8" s="136">
        <v>0</v>
      </c>
      <c r="G8" s="152">
        <v>42004</v>
      </c>
      <c r="H8" s="135"/>
      <c r="I8" s="135"/>
      <c r="J8" s="141"/>
      <c r="K8" s="137"/>
      <c r="L8" s="141"/>
      <c r="M8" s="141"/>
      <c r="N8" s="136">
        <v>250000</v>
      </c>
      <c r="O8" s="136"/>
      <c r="P8" s="136"/>
      <c r="Q8" s="136"/>
      <c r="R8" s="131"/>
    </row>
    <row r="9" spans="1:18" ht="29.25" customHeight="1">
      <c r="A9" s="129" t="s">
        <v>24</v>
      </c>
      <c r="B9" s="132" t="s">
        <v>323</v>
      </c>
      <c r="C9" s="133">
        <v>103850</v>
      </c>
      <c r="D9" s="145">
        <v>0</v>
      </c>
      <c r="E9" s="134"/>
      <c r="F9" s="136">
        <v>0</v>
      </c>
      <c r="G9" s="152">
        <v>42004</v>
      </c>
      <c r="H9" s="135"/>
      <c r="I9" s="135"/>
      <c r="J9" s="141"/>
      <c r="K9" s="137"/>
      <c r="L9" s="141"/>
      <c r="M9" s="141"/>
      <c r="N9" s="136">
        <v>103850</v>
      </c>
      <c r="O9" s="136"/>
      <c r="P9" s="136"/>
      <c r="Q9" s="136"/>
      <c r="R9" s="143"/>
    </row>
    <row r="10" spans="1:18" ht="29.25" customHeight="1">
      <c r="A10" s="129" t="s">
        <v>26</v>
      </c>
      <c r="B10" s="144" t="s">
        <v>324</v>
      </c>
      <c r="C10" s="145">
        <f>SUM(C8:C9)</f>
        <v>353850</v>
      </c>
      <c r="D10" s="145">
        <f>SUM(D8:D9)</f>
        <v>0</v>
      </c>
      <c r="E10" s="146"/>
      <c r="F10" s="145">
        <f>SUM(F8:F9)</f>
        <v>0</v>
      </c>
      <c r="G10" s="147" t="s">
        <v>316</v>
      </c>
      <c r="H10" s="148"/>
      <c r="I10" s="148"/>
      <c r="J10" s="149">
        <f>SUM(J4:J9)</f>
        <v>0</v>
      </c>
      <c r="K10" s="150"/>
      <c r="L10" s="149">
        <f>SUM(L4:L9)</f>
        <v>0</v>
      </c>
      <c r="M10" s="149">
        <f>SUM(M4:M9)</f>
        <v>20772</v>
      </c>
      <c r="N10" s="145">
        <f>SUM(N8:N9)</f>
        <v>353850</v>
      </c>
      <c r="O10" s="145">
        <f>SUM(O8:O9)</f>
        <v>0</v>
      </c>
      <c r="P10" s="145">
        <f>SUM(P8:P9)</f>
        <v>0</v>
      </c>
      <c r="Q10" s="145">
        <f>SUM(Q8:Q9)</f>
        <v>0</v>
      </c>
      <c r="R10" s="151">
        <f>SUM(R8:R9)</f>
        <v>0</v>
      </c>
    </row>
    <row r="11" spans="1:18" ht="29.25" customHeight="1">
      <c r="A11" s="129" t="s">
        <v>27</v>
      </c>
      <c r="B11" s="132" t="s">
        <v>325</v>
      </c>
      <c r="C11" s="133">
        <v>1056080</v>
      </c>
      <c r="D11" s="140">
        <v>344887</v>
      </c>
      <c r="E11" s="134"/>
      <c r="F11" s="136">
        <v>351541</v>
      </c>
      <c r="G11" s="152">
        <v>45473</v>
      </c>
      <c r="H11" s="135"/>
      <c r="I11" s="135"/>
      <c r="J11" s="141"/>
      <c r="K11" s="137"/>
      <c r="L11" s="141"/>
      <c r="M11" s="141"/>
      <c r="N11" s="136">
        <v>31958</v>
      </c>
      <c r="O11" s="136">
        <v>31958</v>
      </c>
      <c r="P11" s="136">
        <v>31958</v>
      </c>
      <c r="Q11" s="136">
        <v>31958</v>
      </c>
      <c r="R11" s="143">
        <v>217055</v>
      </c>
    </row>
    <row r="12" spans="1:18" ht="28.5" customHeight="1" thickBot="1">
      <c r="A12" s="129" t="s">
        <v>29</v>
      </c>
      <c r="B12" s="153" t="s">
        <v>326</v>
      </c>
      <c r="C12" s="154">
        <f>SUM(C7+C10+C11)</f>
        <v>1712930</v>
      </c>
      <c r="D12" s="154">
        <f>SUM(D7+D10+D11)</f>
        <v>515111</v>
      </c>
      <c r="E12" s="154">
        <f>SUM(E7+E10+E11)</f>
        <v>0</v>
      </c>
      <c r="F12" s="154">
        <f>SUM(F7+F10+F11)</f>
        <v>521765</v>
      </c>
      <c r="G12" s="155" t="s">
        <v>316</v>
      </c>
      <c r="H12" s="156">
        <f aca="true" t="shared" si="0" ref="H12:M12">H10+H11</f>
        <v>0</v>
      </c>
      <c r="I12" s="156">
        <f t="shared" si="0"/>
        <v>0</v>
      </c>
      <c r="J12" s="157">
        <f t="shared" si="0"/>
        <v>0</v>
      </c>
      <c r="K12" s="158">
        <f t="shared" si="0"/>
        <v>0</v>
      </c>
      <c r="L12" s="157">
        <f t="shared" si="0"/>
        <v>0</v>
      </c>
      <c r="M12" s="157">
        <f t="shared" si="0"/>
        <v>20772</v>
      </c>
      <c r="N12" s="154">
        <f>SUM(N7+N10+N11)</f>
        <v>408391</v>
      </c>
      <c r="O12" s="154">
        <f>SUM(O7+O10+O11)</f>
        <v>49374</v>
      </c>
      <c r="P12" s="154">
        <f>SUM(P7+P10+P11)</f>
        <v>47652</v>
      </c>
      <c r="Q12" s="154">
        <f>SUM(Q7+Q10+Q11)</f>
        <v>45841</v>
      </c>
      <c r="R12" s="159">
        <f>SUM(R7+R10+R11)</f>
        <v>317703</v>
      </c>
    </row>
    <row r="13" spans="1:18" ht="39" customHeight="1" thickBot="1">
      <c r="A13" s="160" t="s">
        <v>31</v>
      </c>
      <c r="B13" s="161" t="s">
        <v>327</v>
      </c>
      <c r="C13" s="162">
        <v>99526</v>
      </c>
      <c r="D13" s="163">
        <v>99526</v>
      </c>
      <c r="E13" s="162"/>
      <c r="F13" s="162">
        <v>99526</v>
      </c>
      <c r="G13" s="661">
        <v>42004</v>
      </c>
      <c r="H13" s="162"/>
      <c r="I13" s="162"/>
      <c r="J13" s="162"/>
      <c r="K13" s="162"/>
      <c r="L13" s="162"/>
      <c r="M13" s="162"/>
      <c r="N13" s="162">
        <v>99526</v>
      </c>
      <c r="O13" s="162"/>
      <c r="P13" s="164"/>
      <c r="Q13" s="164"/>
      <c r="R13" s="165"/>
    </row>
  </sheetData>
  <mergeCells count="1">
    <mergeCell ref="Q1:R1"/>
  </mergeCells>
  <printOptions horizontalCentered="1" verticalCentered="1"/>
  <pageMargins left="0.7874015748031497" right="0.7874015748031497" top="0.99" bottom="0.48" header="0.48" footer="0.33"/>
  <pageSetup horizontalDpi="600" verticalDpi="600" orientation="landscape" paperSize="9" scale="80" r:id="rId1"/>
  <headerFooter alignWithMargins="0">
    <oddHeader>&amp;L 8. melléklet a...../.....(...) önkormányzati rendelethez&amp;C&amp;"Arial CE,Félkövér"&amp;14
Kisvárda Város Önkormányzatának adósságot keletkeztető ügyletekből és kezességvállalásokból fennálló  kötelezettségei &amp;R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42"/>
  <sheetViews>
    <sheetView zoomScale="120" zoomScaleNormal="120" workbookViewId="0" topLeftCell="A1">
      <selection activeCell="G26" sqref="G26"/>
    </sheetView>
  </sheetViews>
  <sheetFormatPr defaultColWidth="9.00390625" defaultRowHeight="12.75"/>
  <cols>
    <col min="1" max="1" width="3.625" style="168" customWidth="1"/>
    <col min="2" max="2" width="53.25390625" style="168" customWidth="1"/>
    <col min="3" max="3" width="20.125" style="168" customWidth="1"/>
    <col min="4" max="4" width="9.875" style="168" customWidth="1"/>
    <col min="5" max="16384" width="8.00390625" style="168" customWidth="1"/>
  </cols>
  <sheetData>
    <row r="1" spans="1:6" ht="33" customHeight="1">
      <c r="A1" s="914" t="s">
        <v>328</v>
      </c>
      <c r="B1" s="914"/>
      <c r="C1" s="914"/>
      <c r="D1" s="166"/>
      <c r="E1" s="167"/>
      <c r="F1" s="167"/>
    </row>
    <row r="2" spans="1:6" ht="15.75" customHeight="1" thickBot="1">
      <c r="A2" s="169"/>
      <c r="B2" s="169"/>
      <c r="C2" s="170" t="s">
        <v>234</v>
      </c>
      <c r="D2" s="171"/>
      <c r="E2" s="167"/>
      <c r="F2" s="167"/>
    </row>
    <row r="3" spans="1:6" ht="13.5" customHeight="1" thickBot="1">
      <c r="A3" s="172"/>
      <c r="B3" s="173" t="s">
        <v>2</v>
      </c>
      <c r="C3" s="174" t="s">
        <v>3</v>
      </c>
      <c r="D3" s="166"/>
      <c r="E3" s="167"/>
      <c r="F3" s="167"/>
    </row>
    <row r="4" spans="1:6" ht="22.5" customHeight="1" thickBot="1">
      <c r="A4" s="175"/>
      <c r="B4" s="176" t="s">
        <v>329</v>
      </c>
      <c r="C4" s="177" t="s">
        <v>602</v>
      </c>
      <c r="D4" s="166"/>
      <c r="E4" s="167"/>
      <c r="F4" s="167"/>
    </row>
    <row r="5" spans="1:6" ht="15">
      <c r="A5" s="178" t="s">
        <v>6</v>
      </c>
      <c r="B5" s="179" t="s">
        <v>330</v>
      </c>
      <c r="C5" s="180">
        <v>1054000</v>
      </c>
      <c r="D5" s="166"/>
      <c r="E5" s="167"/>
      <c r="F5" s="167"/>
    </row>
    <row r="6" spans="1:6" ht="15">
      <c r="A6" s="181" t="s">
        <v>7</v>
      </c>
      <c r="B6" s="182" t="s">
        <v>331</v>
      </c>
      <c r="C6" s="183"/>
      <c r="D6" s="166"/>
      <c r="E6" s="167"/>
      <c r="F6" s="167"/>
    </row>
    <row r="7" spans="1:6" ht="15">
      <c r="A7" s="181" t="s">
        <v>8</v>
      </c>
      <c r="B7" s="182" t="s">
        <v>332</v>
      </c>
      <c r="C7" s="183">
        <v>24955</v>
      </c>
      <c r="D7" s="166"/>
      <c r="E7" s="167"/>
      <c r="F7" s="167"/>
    </row>
    <row r="8" spans="1:6" ht="29.25" customHeight="1">
      <c r="A8" s="181" t="s">
        <v>10</v>
      </c>
      <c r="B8" s="184" t="s">
        <v>333</v>
      </c>
      <c r="C8" s="183">
        <v>24175</v>
      </c>
      <c r="D8" s="166"/>
      <c r="E8" s="167"/>
      <c r="F8" s="167"/>
    </row>
    <row r="9" spans="1:6" ht="15">
      <c r="A9" s="185" t="s">
        <v>11</v>
      </c>
      <c r="B9" s="186" t="s">
        <v>334</v>
      </c>
      <c r="C9" s="187"/>
      <c r="D9" s="166"/>
      <c r="E9" s="167"/>
      <c r="F9" s="167"/>
    </row>
    <row r="10" spans="1:6" ht="15">
      <c r="A10" s="181" t="s">
        <v>13</v>
      </c>
      <c r="B10" s="182" t="s">
        <v>335</v>
      </c>
      <c r="C10" s="183"/>
      <c r="D10" s="166"/>
      <c r="E10" s="167"/>
      <c r="F10" s="167"/>
    </row>
    <row r="11" spans="1:6" ht="15.75" thickBot="1">
      <c r="A11" s="185" t="s">
        <v>15</v>
      </c>
      <c r="B11" s="186" t="s">
        <v>336</v>
      </c>
      <c r="C11" s="187"/>
      <c r="D11" s="166"/>
      <c r="E11" s="167"/>
      <c r="F11" s="167"/>
    </row>
    <row r="12" spans="1:6" ht="15.75" thickBot="1">
      <c r="A12" s="188" t="s">
        <v>17</v>
      </c>
      <c r="B12" s="189" t="s">
        <v>337</v>
      </c>
      <c r="C12" s="190">
        <f>SUM(C5:C11)</f>
        <v>1103130</v>
      </c>
      <c r="D12" s="166"/>
      <c r="E12" s="167"/>
      <c r="F12" s="167"/>
    </row>
    <row r="13" spans="1:6" ht="23.25" customHeight="1">
      <c r="A13" s="915" t="s">
        <v>338</v>
      </c>
      <c r="B13" s="915"/>
      <c r="C13" s="915"/>
      <c r="D13" s="166"/>
      <c r="E13" s="167"/>
      <c r="F13" s="167"/>
    </row>
    <row r="14" spans="1:6" ht="23.25" customHeight="1">
      <c r="A14" s="191"/>
      <c r="B14" s="191"/>
      <c r="C14" s="191"/>
      <c r="D14" s="166"/>
      <c r="E14" s="167"/>
      <c r="F14" s="167"/>
    </row>
    <row r="15" spans="1:6" ht="18" customHeight="1">
      <c r="A15" s="913" t="s">
        <v>339</v>
      </c>
      <c r="B15" s="913"/>
      <c r="C15" s="191"/>
      <c r="D15" s="166"/>
      <c r="E15" s="167"/>
      <c r="F15" s="167"/>
    </row>
    <row r="16" spans="1:6" ht="15">
      <c r="A16" s="914" t="s">
        <v>603</v>
      </c>
      <c r="B16" s="914"/>
      <c r="C16" s="914"/>
      <c r="D16" s="166"/>
      <c r="E16" s="167"/>
      <c r="F16" s="167"/>
    </row>
    <row r="17" spans="1:6" ht="15.75" thickBot="1">
      <c r="A17" s="169"/>
      <c r="B17" s="169"/>
      <c r="C17" s="170" t="s">
        <v>234</v>
      </c>
      <c r="D17" s="166"/>
      <c r="E17" s="167"/>
      <c r="F17" s="167"/>
    </row>
    <row r="18" spans="1:6" ht="13.5" customHeight="1" thickBot="1">
      <c r="A18" s="192"/>
      <c r="B18" s="173" t="s">
        <v>2</v>
      </c>
      <c r="C18" s="174" t="s">
        <v>3</v>
      </c>
      <c r="D18" s="166"/>
      <c r="E18" s="167"/>
      <c r="F18" s="167"/>
    </row>
    <row r="19" spans="1:6" ht="27" customHeight="1" thickBot="1">
      <c r="A19" s="181"/>
      <c r="B19" s="176" t="s">
        <v>340</v>
      </c>
      <c r="C19" s="177" t="s">
        <v>341</v>
      </c>
      <c r="D19" s="166"/>
      <c r="E19" s="167"/>
      <c r="F19" s="167"/>
    </row>
    <row r="20" spans="1:6" ht="15">
      <c r="A20" s="181" t="s">
        <v>6</v>
      </c>
      <c r="B20" s="193"/>
      <c r="C20" s="180"/>
      <c r="D20" s="166"/>
      <c r="E20" s="167"/>
      <c r="F20" s="167"/>
    </row>
    <row r="21" spans="1:6" ht="15">
      <c r="A21" s="181" t="s">
        <v>7</v>
      </c>
      <c r="B21" s="194"/>
      <c r="C21" s="183"/>
      <c r="D21" s="166"/>
      <c r="E21" s="167"/>
      <c r="F21" s="167"/>
    </row>
    <row r="22" spans="1:6" ht="15.75" thickBot="1">
      <c r="A22" s="181" t="s">
        <v>8</v>
      </c>
      <c r="B22" s="195"/>
      <c r="C22" s="187"/>
      <c r="D22" s="166"/>
      <c r="E22" s="167"/>
      <c r="F22" s="167"/>
    </row>
    <row r="23" spans="1:6" ht="24.75" thickBot="1">
      <c r="A23" s="188" t="s">
        <v>10</v>
      </c>
      <c r="B23" s="196" t="s">
        <v>342</v>
      </c>
      <c r="C23" s="197">
        <f>SUM(C20:C22)</f>
        <v>0</v>
      </c>
      <c r="D23" s="166"/>
      <c r="E23" s="167"/>
      <c r="F23" s="167"/>
    </row>
    <row r="24" spans="1:6" ht="15">
      <c r="A24" s="167"/>
      <c r="B24" s="167"/>
      <c r="C24" s="167"/>
      <c r="D24" s="167"/>
      <c r="E24" s="167"/>
      <c r="F24" s="167"/>
    </row>
    <row r="25" spans="1:6" ht="15">
      <c r="A25" s="167"/>
      <c r="B25" s="167"/>
      <c r="C25" s="167"/>
      <c r="D25" s="167"/>
      <c r="E25" s="167"/>
      <c r="F25" s="167"/>
    </row>
    <row r="26" spans="1:6" ht="15">
      <c r="A26" s="913" t="s">
        <v>343</v>
      </c>
      <c r="B26" s="913"/>
      <c r="C26" s="167"/>
      <c r="D26" s="167"/>
      <c r="E26" s="167"/>
      <c r="F26" s="167"/>
    </row>
    <row r="27" spans="1:7" ht="15" customHeight="1">
      <c r="A27" s="912" t="s">
        <v>344</v>
      </c>
      <c r="B27" s="912"/>
      <c r="C27" s="912"/>
      <c r="D27" s="912"/>
      <c r="E27" s="199"/>
      <c r="F27" s="198"/>
      <c r="G27" s="200"/>
    </row>
    <row r="28" spans="1:7" ht="15.75" thickBot="1">
      <c r="A28" s="201"/>
      <c r="B28" s="202"/>
      <c r="C28" s="203" t="s">
        <v>234</v>
      </c>
      <c r="D28" s="202"/>
      <c r="E28" s="170"/>
      <c r="F28" s="204"/>
      <c r="G28" s="205"/>
    </row>
    <row r="29" spans="1:7" ht="15.75" thickBot="1">
      <c r="A29" s="206"/>
      <c r="B29" s="207" t="s">
        <v>2</v>
      </c>
      <c r="C29" s="208" t="s">
        <v>3</v>
      </c>
      <c r="D29" s="209" t="s">
        <v>165</v>
      </c>
      <c r="E29" s="201"/>
      <c r="F29" s="201"/>
      <c r="G29" s="74"/>
    </row>
    <row r="30" spans="1:7" ht="15.75" thickBot="1">
      <c r="A30" s="210"/>
      <c r="B30" s="211" t="s">
        <v>345</v>
      </c>
      <c r="C30" s="212" t="s">
        <v>346</v>
      </c>
      <c r="D30" s="213" t="s">
        <v>347</v>
      </c>
      <c r="E30" s="201"/>
      <c r="F30" s="201"/>
      <c r="G30" s="74"/>
    </row>
    <row r="31" spans="1:7" ht="15">
      <c r="A31" s="214" t="s">
        <v>6</v>
      </c>
      <c r="B31" s="215" t="s">
        <v>348</v>
      </c>
      <c r="C31" s="216" t="s">
        <v>349</v>
      </c>
      <c r="D31" s="217">
        <v>1000</v>
      </c>
      <c r="E31" s="201"/>
      <c r="F31" s="201"/>
      <c r="G31" s="74"/>
    </row>
    <row r="32" spans="1:7" ht="15">
      <c r="A32" s="218" t="s">
        <v>7</v>
      </c>
      <c r="B32" s="219" t="s">
        <v>350</v>
      </c>
      <c r="C32" s="220" t="s">
        <v>351</v>
      </c>
      <c r="D32" s="221">
        <v>23000</v>
      </c>
      <c r="E32" s="201"/>
      <c r="F32" s="201"/>
      <c r="G32" s="74"/>
    </row>
    <row r="33" spans="1:7" ht="15">
      <c r="A33" s="218" t="s">
        <v>8</v>
      </c>
      <c r="B33" s="219" t="s">
        <v>352</v>
      </c>
      <c r="C33" s="220" t="s">
        <v>353</v>
      </c>
      <c r="D33" s="221">
        <v>100</v>
      </c>
      <c r="E33" s="201"/>
      <c r="F33" s="201"/>
      <c r="G33" s="74"/>
    </row>
    <row r="34" spans="1:7" ht="24">
      <c r="A34" s="218" t="s">
        <v>10</v>
      </c>
      <c r="B34" s="219" t="s">
        <v>354</v>
      </c>
      <c r="C34" s="222" t="s">
        <v>355</v>
      </c>
      <c r="D34" s="221">
        <v>60000</v>
      </c>
      <c r="E34" s="201"/>
      <c r="F34" s="201"/>
      <c r="G34" s="74"/>
    </row>
    <row r="35" spans="1:7" ht="15">
      <c r="A35" s="218" t="s">
        <v>11</v>
      </c>
      <c r="B35" s="219" t="s">
        <v>356</v>
      </c>
      <c r="C35" s="220" t="s">
        <v>353</v>
      </c>
      <c r="D35" s="221">
        <v>500</v>
      </c>
      <c r="E35" s="201"/>
      <c r="F35" s="201"/>
      <c r="G35" s="74"/>
    </row>
    <row r="36" spans="1:7" ht="24">
      <c r="A36" s="218" t="s">
        <v>13</v>
      </c>
      <c r="B36" s="219" t="s">
        <v>586</v>
      </c>
      <c r="C36" s="222" t="s">
        <v>357</v>
      </c>
      <c r="D36" s="221">
        <v>262000</v>
      </c>
      <c r="E36" s="201"/>
      <c r="F36" s="201"/>
      <c r="G36" s="74"/>
    </row>
    <row r="37" spans="1:7" ht="15">
      <c r="A37" s="218" t="s">
        <v>15</v>
      </c>
      <c r="B37" s="219" t="s">
        <v>358</v>
      </c>
      <c r="C37" s="222" t="s">
        <v>359</v>
      </c>
      <c r="D37" s="221">
        <v>500</v>
      </c>
      <c r="E37" s="201"/>
      <c r="F37" s="201"/>
      <c r="G37" s="74"/>
    </row>
    <row r="38" spans="1:7" ht="24">
      <c r="A38" s="218" t="s">
        <v>17</v>
      </c>
      <c r="B38" s="223" t="s">
        <v>360</v>
      </c>
      <c r="C38" s="224" t="s">
        <v>361</v>
      </c>
      <c r="D38" s="225">
        <v>2500</v>
      </c>
      <c r="E38" s="201"/>
      <c r="F38" s="201"/>
      <c r="G38" s="74"/>
    </row>
    <row r="39" spans="1:7" ht="24.75" thickBot="1">
      <c r="A39" s="218" t="s">
        <v>19</v>
      </c>
      <c r="B39" s="226" t="s">
        <v>362</v>
      </c>
      <c r="C39" s="227" t="s">
        <v>363</v>
      </c>
      <c r="D39" s="228">
        <v>1800</v>
      </c>
      <c r="E39" s="201"/>
      <c r="F39" s="201"/>
      <c r="G39" s="74"/>
    </row>
    <row r="40" spans="1:7" ht="15.75" thickBot="1">
      <c r="A40" s="218" t="s">
        <v>21</v>
      </c>
      <c r="B40" s="229" t="s">
        <v>258</v>
      </c>
      <c r="C40" s="230"/>
      <c r="D40" s="231">
        <f>SUM(D31:D39)</f>
        <v>351400</v>
      </c>
      <c r="E40" s="201"/>
      <c r="F40" s="201"/>
      <c r="G40" s="74"/>
    </row>
    <row r="41" spans="1:7" ht="15">
      <c r="A41" s="201"/>
      <c r="B41" s="201"/>
      <c r="C41" s="201"/>
      <c r="D41" s="201"/>
      <c r="E41" s="201"/>
      <c r="F41" s="201"/>
      <c r="G41" s="74"/>
    </row>
    <row r="42" spans="1:6" ht="15">
      <c r="A42" s="167"/>
      <c r="B42" s="167"/>
      <c r="C42" s="167"/>
      <c r="D42" s="167"/>
      <c r="E42" s="167"/>
      <c r="F42" s="167"/>
    </row>
  </sheetData>
  <mergeCells count="6">
    <mergeCell ref="A27:D27"/>
    <mergeCell ref="A26:B26"/>
    <mergeCell ref="A1:C1"/>
    <mergeCell ref="A13:C13"/>
    <mergeCell ref="A16:C16"/>
    <mergeCell ref="A15:B15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 xml:space="preserve">&amp;L&amp;8 9. melléklet a ...../.... (....) önkormányzati rendelethez&amp;R&amp;"Times New Roman CE,Félkövér dőlt"&amp;11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Felhasznalo</cp:lastModifiedBy>
  <cp:lastPrinted>2014-02-03T15:07:15Z</cp:lastPrinted>
  <dcterms:created xsi:type="dcterms:W3CDTF">1997-01-17T14:02:09Z</dcterms:created>
  <dcterms:modified xsi:type="dcterms:W3CDTF">2014-02-03T15:07:30Z</dcterms:modified>
  <cp:category/>
  <cp:version/>
  <cp:contentType/>
  <cp:contentStatus/>
</cp:coreProperties>
</file>