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3"/>
  </bookViews>
  <sheets>
    <sheet name="1.sz.mérleg " sheetId="1" r:id="rId1"/>
    <sheet name="2.sz.mérleg működési" sheetId="2" r:id="rId2"/>
    <sheet name="3.sz.mérleg felhalmozási" sheetId="3" r:id="rId3"/>
    <sheet name="4.sz.Bev-kiad." sheetId="4" r:id="rId4"/>
    <sheet name="5.sz.Felhalm." sheetId="5" r:id="rId5"/>
    <sheet name="6.sz.állami tám." sheetId="6" r:id="rId6"/>
  </sheets>
  <definedNames>
    <definedName name="_xlnm.Print_Area" localSheetId="3">'4.sz.Bev-kiad.'!$A$1:$R$22</definedName>
  </definedNames>
  <calcPr fullCalcOnLoad="1"/>
</workbook>
</file>

<file path=xl/sharedStrings.xml><?xml version="1.0" encoding="utf-8"?>
<sst xmlns="http://schemas.openxmlformats.org/spreadsheetml/2006/main" count="624" uniqueCount="416">
  <si>
    <t>1. Bevételek</t>
  </si>
  <si>
    <t>adatok ezer Ft-ban</t>
  </si>
  <si>
    <t>A</t>
  </si>
  <si>
    <t>B</t>
  </si>
  <si>
    <t xml:space="preserve">Bevételek </t>
  </si>
  <si>
    <t>2013. évi terv</t>
  </si>
  <si>
    <t>1.</t>
  </si>
  <si>
    <t>1.   Működési bevételek</t>
  </si>
  <si>
    <t>2.</t>
  </si>
  <si>
    <t xml:space="preserve">    1.1.  Intézményi működési bevételek</t>
  </si>
  <si>
    <t>3.</t>
  </si>
  <si>
    <t xml:space="preserve">        OEP finansz. intézmény működési bevétel</t>
  </si>
  <si>
    <t>4.</t>
  </si>
  <si>
    <t xml:space="preserve">    1.2. Önkormányzat sajátos működési bevételei</t>
  </si>
  <si>
    <t>5.</t>
  </si>
  <si>
    <t xml:space="preserve">       Iparűzési</t>
  </si>
  <si>
    <t>6.</t>
  </si>
  <si>
    <t xml:space="preserve">       Kommunális</t>
  </si>
  <si>
    <t>7.</t>
  </si>
  <si>
    <t xml:space="preserve">       Idegenforgalmi</t>
  </si>
  <si>
    <t>8.</t>
  </si>
  <si>
    <t xml:space="preserve">       Átengedett központi adó gépjármű</t>
  </si>
  <si>
    <t>9.</t>
  </si>
  <si>
    <t xml:space="preserve">       SZJA </t>
  </si>
  <si>
    <t>10.</t>
  </si>
  <si>
    <t xml:space="preserve">       Egyéb sajátos bevétel</t>
  </si>
  <si>
    <t>11.</t>
  </si>
  <si>
    <t xml:space="preserve">       Bírság, pótlék,egyéb</t>
  </si>
  <si>
    <t>12.</t>
  </si>
  <si>
    <t>13.</t>
  </si>
  <si>
    <t>2. Támogatások</t>
  </si>
  <si>
    <t>14.</t>
  </si>
  <si>
    <t xml:space="preserve">       Állami hozzájárulás (norm.)</t>
  </si>
  <si>
    <t>15.</t>
  </si>
  <si>
    <t xml:space="preserve">       Kötött felhasználású normatíva</t>
  </si>
  <si>
    <t>16.</t>
  </si>
  <si>
    <t xml:space="preserve">       Színház támogatás</t>
  </si>
  <si>
    <t>17.</t>
  </si>
  <si>
    <t xml:space="preserve">       Központosított szociális támogatás</t>
  </si>
  <si>
    <t>18.</t>
  </si>
  <si>
    <t xml:space="preserve">       Központosított </t>
  </si>
  <si>
    <t>19.</t>
  </si>
  <si>
    <t xml:space="preserve">       Fejlesztési célú, vis maior CÉDE támogatás</t>
  </si>
  <si>
    <t>20.</t>
  </si>
  <si>
    <t xml:space="preserve">       ÖNHIKI támogatás</t>
  </si>
  <si>
    <t>21.</t>
  </si>
  <si>
    <t>22.</t>
  </si>
  <si>
    <t>3. Felhalmozási és tőkejellegű bevételek</t>
  </si>
  <si>
    <t>23.</t>
  </si>
  <si>
    <t xml:space="preserve">     3.1. Tárgyi eszközök, immateriális javak értékesítése</t>
  </si>
  <si>
    <t>24.</t>
  </si>
  <si>
    <t xml:space="preserve">     3.2. Önkormányzat sajátos tőke jellegű bevétele</t>
  </si>
  <si>
    <t>25.</t>
  </si>
  <si>
    <t xml:space="preserve">     3.3. Pénzügyi befektetések bevételei</t>
  </si>
  <si>
    <t>26.</t>
  </si>
  <si>
    <t xml:space="preserve">     3.4. Egyéb felhalmozási célú bevételek</t>
  </si>
  <si>
    <t>27.</t>
  </si>
  <si>
    <t>4. Támogatás értékű bevétel</t>
  </si>
  <si>
    <t>28.</t>
  </si>
  <si>
    <t xml:space="preserve">     4.1. Támogatás értékű működési bevétel</t>
  </si>
  <si>
    <t>29.</t>
  </si>
  <si>
    <t>30.</t>
  </si>
  <si>
    <t>31.</t>
  </si>
  <si>
    <t xml:space="preserve">         ebből OEP-től átvett</t>
  </si>
  <si>
    <t>32.</t>
  </si>
  <si>
    <t>5.  Véglegesen átvett pénzeszköz</t>
  </si>
  <si>
    <t>33.</t>
  </si>
  <si>
    <t xml:space="preserve">    5.1. Működési célú pénzeszköz államháztartáson kívülről</t>
  </si>
  <si>
    <t>34.</t>
  </si>
  <si>
    <t xml:space="preserve">    5.2. Felhalmozási pénzeszköz államháztartáson kívülről</t>
  </si>
  <si>
    <t>35.</t>
  </si>
  <si>
    <t>6. Támogatási kölcsönök visszatérülése</t>
  </si>
  <si>
    <t>36.</t>
  </si>
  <si>
    <t>37.</t>
  </si>
  <si>
    <t>Költségvetési bevételek összesen 1+13+22+27+32+35</t>
  </si>
  <si>
    <t>38.</t>
  </si>
  <si>
    <t>7. Hiány belső finanszírozása</t>
  </si>
  <si>
    <t>39.</t>
  </si>
  <si>
    <t xml:space="preserve">    7.1. Előző évi várható pénzmaradvány igénybevétel működési</t>
  </si>
  <si>
    <t>40.</t>
  </si>
  <si>
    <t xml:space="preserve">    7.2. Előző évi várható pénzmaradvány igénybevétel felhalmozási</t>
  </si>
  <si>
    <t>41.</t>
  </si>
  <si>
    <t xml:space="preserve">    7.3. Előző évek vállalkozási maradvány igénybevétele</t>
  </si>
  <si>
    <t>42.</t>
  </si>
  <si>
    <t>43.</t>
  </si>
  <si>
    <t>8. Értékpapírok értékesítése, kibocsátása</t>
  </si>
  <si>
    <t>44.</t>
  </si>
  <si>
    <t xml:space="preserve">   8.1. Forgatási célú értékpapírok bevételei</t>
  </si>
  <si>
    <t>45.</t>
  </si>
  <si>
    <t xml:space="preserve">   8.2. Befektetési célú értékpapírok bevételei</t>
  </si>
  <si>
    <t>46.</t>
  </si>
  <si>
    <t>9. Kötvények kibocsátásának bevétele</t>
  </si>
  <si>
    <t>47.</t>
  </si>
  <si>
    <t>10. Hitelek</t>
  </si>
  <si>
    <t>48.</t>
  </si>
  <si>
    <t xml:space="preserve">    10.1. Működési célú hitel felvétele</t>
  </si>
  <si>
    <t>49.</t>
  </si>
  <si>
    <t xml:space="preserve">    10.2. Likvid hitel felvétele</t>
  </si>
  <si>
    <t>50.</t>
  </si>
  <si>
    <t xml:space="preserve">    10.3. Felhalmozási célú hitel felvétele</t>
  </si>
  <si>
    <t>51.</t>
  </si>
  <si>
    <t>11. Függő, átfutó bevételek</t>
  </si>
  <si>
    <t>52.</t>
  </si>
  <si>
    <t>53.</t>
  </si>
  <si>
    <t>Finanszírozási célú műveletek bevétele 43+46+47+51</t>
  </si>
  <si>
    <t>54.</t>
  </si>
  <si>
    <t>Bevételek összesen 37+38+53</t>
  </si>
  <si>
    <t>2. Kiadások</t>
  </si>
  <si>
    <t xml:space="preserve">Kiadások </t>
  </si>
  <si>
    <t>55.</t>
  </si>
  <si>
    <t>1.  Működési kiadások</t>
  </si>
  <si>
    <t>56.</t>
  </si>
  <si>
    <t xml:space="preserve">      Intézményi kiadások</t>
  </si>
  <si>
    <t>57.</t>
  </si>
  <si>
    <t xml:space="preserve">      OEP intézmény</t>
  </si>
  <si>
    <t>58.</t>
  </si>
  <si>
    <t xml:space="preserve">      Önkormányzat</t>
  </si>
  <si>
    <t>59.</t>
  </si>
  <si>
    <t xml:space="preserve">      Önkormányzati Hivatal</t>
  </si>
  <si>
    <t>60.</t>
  </si>
  <si>
    <t>Ebből:</t>
  </si>
  <si>
    <t>61.</t>
  </si>
  <si>
    <t xml:space="preserve">      Személyi juttatások</t>
  </si>
  <si>
    <t>62.</t>
  </si>
  <si>
    <t xml:space="preserve">      Munkaadót terhelő járulék</t>
  </si>
  <si>
    <t>63.</t>
  </si>
  <si>
    <t xml:space="preserve">      Ellátottak pénzbeli juttatásai</t>
  </si>
  <si>
    <t>64.</t>
  </si>
  <si>
    <t xml:space="preserve">      Dologi és egyéb folyó kiadások</t>
  </si>
  <si>
    <t>65.</t>
  </si>
  <si>
    <t xml:space="preserve">      Kamat kiadás</t>
  </si>
  <si>
    <t>66.</t>
  </si>
  <si>
    <t xml:space="preserve">      Támogatásértékű kiadás, működési pénzeszköz átadás</t>
  </si>
  <si>
    <t>67.</t>
  </si>
  <si>
    <t xml:space="preserve">  Társadalom- és szociálpolitikai juttatás</t>
  </si>
  <si>
    <t>68.</t>
  </si>
  <si>
    <t xml:space="preserve">  Kölcsönök nyújtása</t>
  </si>
  <si>
    <t>69.</t>
  </si>
  <si>
    <t xml:space="preserve">  Működési célú pénzmaradvány átadás</t>
  </si>
  <si>
    <t>70.</t>
  </si>
  <si>
    <t xml:space="preserve">  Garancia- és kezességvállalás kiadásai</t>
  </si>
  <si>
    <t>71.</t>
  </si>
  <si>
    <t>72.</t>
  </si>
  <si>
    <t>2.  Felhalmozási kiadások</t>
  </si>
  <si>
    <t>73.</t>
  </si>
  <si>
    <t xml:space="preserve">     Beruházások</t>
  </si>
  <si>
    <t>74.</t>
  </si>
  <si>
    <t xml:space="preserve">     Felújítások</t>
  </si>
  <si>
    <t>75.</t>
  </si>
  <si>
    <t xml:space="preserve"> Felhalmozási célú kamatkiadások</t>
  </si>
  <si>
    <t>76.</t>
  </si>
  <si>
    <t xml:space="preserve">     Támogatásértékű és felhalmozási pénzeszköz átadás</t>
  </si>
  <si>
    <t>77.</t>
  </si>
  <si>
    <t xml:space="preserve"> Felhalmozási célú kölcsönök nyújtása</t>
  </si>
  <si>
    <t>78.</t>
  </si>
  <si>
    <t xml:space="preserve">     Egyéb felhalmozási célú kiadások</t>
  </si>
  <si>
    <t>79.</t>
  </si>
  <si>
    <t xml:space="preserve"> Pénzügyi befektetések kiadásai</t>
  </si>
  <si>
    <t>80.</t>
  </si>
  <si>
    <t xml:space="preserve"> Felhalmozási célú pénzmaradvány átadás</t>
  </si>
  <si>
    <t>81.</t>
  </si>
  <si>
    <t>82.</t>
  </si>
  <si>
    <t>3. Tartalék</t>
  </si>
  <si>
    <t>83.</t>
  </si>
  <si>
    <t xml:space="preserve">     Céltartalék</t>
  </si>
  <si>
    <t>84.</t>
  </si>
  <si>
    <t xml:space="preserve">     Általános tartalék</t>
  </si>
  <si>
    <t>85.</t>
  </si>
  <si>
    <t xml:space="preserve">     Felhalmozási tartalék</t>
  </si>
  <si>
    <t>86.</t>
  </si>
  <si>
    <t>4. Egyéb kiadások</t>
  </si>
  <si>
    <t>87.</t>
  </si>
  <si>
    <t>Költségvetési kiadások összesen 55+72+82+86</t>
  </si>
  <si>
    <t>88.</t>
  </si>
  <si>
    <t>5. Hitelek törlesztése</t>
  </si>
  <si>
    <t>89.</t>
  </si>
  <si>
    <t xml:space="preserve">      Felhalmozási célú hitel törlesztése</t>
  </si>
  <si>
    <t>90.</t>
  </si>
  <si>
    <t xml:space="preserve">      Működési célú hitel törlesztés</t>
  </si>
  <si>
    <t>91.</t>
  </si>
  <si>
    <t xml:space="preserve">      Likvid hitelek törlesztése</t>
  </si>
  <si>
    <t>92.</t>
  </si>
  <si>
    <t>6. Értékpapírok beváltása, vásárlása</t>
  </si>
  <si>
    <t>93.</t>
  </si>
  <si>
    <t xml:space="preserve">  Forgatási célú értékpapír beváltása, vásárlása</t>
  </si>
  <si>
    <t>94.</t>
  </si>
  <si>
    <t xml:space="preserve">  Befektetési célú értékpapír beváltása, vásárlása</t>
  </si>
  <si>
    <t>95.</t>
  </si>
  <si>
    <t>7.Függő, átfutó kiadások</t>
  </si>
  <si>
    <t>96.</t>
  </si>
  <si>
    <t>Finanszírozási célú műveletek kiadása 88+92+95</t>
  </si>
  <si>
    <t>97.</t>
  </si>
  <si>
    <t>Kiadások összesen 87+96</t>
  </si>
  <si>
    <t>98.</t>
  </si>
  <si>
    <t>99.</t>
  </si>
  <si>
    <t>KÖLTSÉGVETÉSI HIÁNY, TÖBBLET 37-87</t>
  </si>
  <si>
    <t>100.</t>
  </si>
  <si>
    <t xml:space="preserve"> KÖLTSÉGVETÉSI HIÁNY PÉNZMARADVÁNY FIGYELEMBEVÉTELÉVEL 38+99</t>
  </si>
  <si>
    <t>101.</t>
  </si>
  <si>
    <t>FINANSZÍROZÁSI CÉLÚ MŰVELETEK EGYENLEGE 53-96</t>
  </si>
  <si>
    <r>
      <t xml:space="preserve">         </t>
    </r>
    <r>
      <rPr>
        <sz val="8"/>
        <rFont val="Arial CE"/>
        <family val="2"/>
      </rPr>
      <t>ebből OEP-től átvett</t>
    </r>
  </si>
  <si>
    <r>
      <t xml:space="preserve">     4.</t>
    </r>
    <r>
      <rPr>
        <sz val="8"/>
        <rFont val="Arial CE"/>
        <family val="2"/>
      </rPr>
      <t>2. Támogatás értékű felhalmozási bevétel</t>
    </r>
  </si>
  <si>
    <t>C</t>
  </si>
  <si>
    <t>D</t>
  </si>
  <si>
    <t>Bevétel megnevezése</t>
  </si>
  <si>
    <t>2013. évi   terv</t>
  </si>
  <si>
    <t>Kiadás megnevezése</t>
  </si>
  <si>
    <t>Intézményi működési bevételek</t>
  </si>
  <si>
    <t>Személyi juttatások</t>
  </si>
  <si>
    <t>Önkormányzat sajátos működési bevételei</t>
  </si>
  <si>
    <t>Munkaadókat terhelő járulék</t>
  </si>
  <si>
    <t>Támogatások, kiegészítések</t>
  </si>
  <si>
    <t>Dologi és egyéb folyó kiadások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</si>
  <si>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</si>
  <si>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</si>
  <si>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</si>
  <si>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</si>
  <si>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Működési célú kölcsön visszatérülése</t>
  </si>
  <si>
    <t>Ellátottak pénzbeli juttatása</t>
  </si>
  <si>
    <t>Támogatásértékű kiadás,pénzeszköz átadás</t>
  </si>
  <si>
    <t>Társadalom- és szociálpolitikai juttatás</t>
  </si>
  <si>
    <t>Garancia- és kezességvállalás kiadásai</t>
  </si>
  <si>
    <t>Működési célú kölcsön nyújtása</t>
  </si>
  <si>
    <t>Pénzmaradvány átadás</t>
  </si>
  <si>
    <t>Tartalékok</t>
  </si>
  <si>
    <t>Költségvetési bevételek összesen:</t>
  </si>
  <si>
    <t>Költségvetési kiadások összesen:</t>
  </si>
  <si>
    <t>Előző évi működési célú pénzmaradvány igénybevétele</t>
  </si>
  <si>
    <t>Rövid lejáratú hitelek törlesztése</t>
  </si>
  <si>
    <t>Előző évi vállalkozási eredmény igénybevétel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</si>
  <si>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</si>
  <si>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</si>
  <si>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</si>
  <si>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</si>
  <si>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</si>
  <si>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Hosszú lejáratú hitelek felvétele</t>
  </si>
  <si>
    <t>Forgatási célú értékpapírok vásárlása</t>
  </si>
  <si>
    <t>Forgatási célú értékpapírok kibocsátása</t>
  </si>
  <si>
    <t>Befektetési célú értékpapír beváltása</t>
  </si>
  <si>
    <t>Forgatási célú értékpapírok értékesítése</t>
  </si>
  <si>
    <t>Befektetési célú értékpapírok vásárlása</t>
  </si>
  <si>
    <t>Befektetési célú értékpapír kibocsátása</t>
  </si>
  <si>
    <t>Függő, átfutó, kiegyenlítő kiadások</t>
  </si>
  <si>
    <t>Befektetési célú értékpapírok értékesítése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</si>
  <si>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</si>
  <si>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</si>
  <si>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</si>
  <si>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</si>
  <si>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</si>
  <si>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</si>
  <si>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</si>
  <si>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Tárgyi eszközök, immateriális javak értékesítése</t>
  </si>
  <si>
    <t>Intézményi beruházás</t>
  </si>
  <si>
    <t>Önkormányzatok sajátos felhalmozási bevételei</t>
  </si>
  <si>
    <t>Felújítás</t>
  </si>
  <si>
    <t>Pénzügyi befektetésekből származó bevétel</t>
  </si>
  <si>
    <t>Támogatásértékű felhalmozási kiadás</t>
  </si>
  <si>
    <t xml:space="preserve">    Felhalmozási célú kamatbevételek</t>
  </si>
  <si>
    <t>Felhalmozási célú pénzeszközátadás</t>
  </si>
  <si>
    <t>Pénzügyi befektetések kiadásai</t>
  </si>
  <si>
    <t>Fejlesztési és vis maior támogatás</t>
  </si>
  <si>
    <t>Állami támogatásokból felhalm. tám.</t>
  </si>
  <si>
    <t>Kölcsönök nyújtása</t>
  </si>
  <si>
    <t>Felhalmozási célú pénzmaradvány átadás</t>
  </si>
  <si>
    <t>Átvett pénzeszköz államháztartáson kívülről</t>
  </si>
  <si>
    <t>Felhalmozási célú kamatkiadások</t>
  </si>
  <si>
    <t>Kölcsönök visszatérülése</t>
  </si>
  <si>
    <t>Egyéb kiadások</t>
  </si>
  <si>
    <t>Fejlesztések visszaigényelhető áfája</t>
  </si>
  <si>
    <t>Előző évi felh. célú pénzm. igénybev.</t>
  </si>
  <si>
    <t>Rövid lejáratú hitelek felvétele</t>
  </si>
  <si>
    <t>Fejlesztési célú kötvény törlesztése</t>
  </si>
  <si>
    <t>Forgatási célú értékpapír kibocsátása</t>
  </si>
  <si>
    <t>Finanszírozási célú bevétel (14+…+22)</t>
  </si>
  <si>
    <t>Finanszírozási célú kiadás (13+...+22)</t>
  </si>
  <si>
    <t>BEVÉTELEK ÖSSZESEN (12+13+23)</t>
  </si>
  <si>
    <t>KIADÁSOK ÖSSZESEN (12+23)</t>
  </si>
  <si>
    <t>adatok ezer forintban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</si>
  <si>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</si>
  <si>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</si>
  <si>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</si>
  <si>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</si>
  <si>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</si>
  <si>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</si>
  <si>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</si>
  <si>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</si>
  <si>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</si>
  <si>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</si>
  <si>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</si>
  <si>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</si>
  <si>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</si>
  <si>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B E V É T E L E K</t>
  </si>
  <si>
    <t>K I A D Á S O K</t>
  </si>
  <si>
    <t>Intézmény neve</t>
  </si>
  <si>
    <t>Saját</t>
  </si>
  <si>
    <t>Normatíva</t>
  </si>
  <si>
    <t>Központo-sított támogatás</t>
  </si>
  <si>
    <t>Önkormány-zati támogatás</t>
  </si>
  <si>
    <t>Pénzma- radvány</t>
  </si>
  <si>
    <t>Támogatás értékű és átvett pénzesz- köz</t>
  </si>
  <si>
    <t>Felhalmo-zás</t>
  </si>
  <si>
    <t>Összesen</t>
  </si>
  <si>
    <t>Személyi</t>
  </si>
  <si>
    <t>Járulékok</t>
  </si>
  <si>
    <t>Dologi és támogatás</t>
  </si>
  <si>
    <t>Ellátottak juttatásai</t>
  </si>
  <si>
    <t>Tartalék</t>
  </si>
  <si>
    <t>Hitel</t>
  </si>
  <si>
    <t>Városi Könyvtár</t>
  </si>
  <si>
    <t>Várszínház és Művészetek Háza</t>
  </si>
  <si>
    <t>Rétközi Muzeális Gyűjtemény</t>
  </si>
  <si>
    <t>Egészségügyi Alapellátás</t>
  </si>
  <si>
    <t>Csillag-Közi Központi Társulási Óvoda</t>
  </si>
  <si>
    <t xml:space="preserve">Kistérségi Szociális Szolgálat </t>
  </si>
  <si>
    <t>Intézmény összesen</t>
  </si>
  <si>
    <t>Polg. Hivatal</t>
  </si>
  <si>
    <t>Önkormányzat</t>
  </si>
  <si>
    <t>Mindösszesen</t>
  </si>
  <si>
    <t xml:space="preserve">      </t>
  </si>
  <si>
    <t>1. Az önkormányzathoz tartozó intézmények felhalmozási bevételei</t>
  </si>
  <si>
    <t>Bevételek</t>
  </si>
  <si>
    <t>Ingatlan értékesítés</t>
  </si>
  <si>
    <t>Szennyvízcsatorna hálózat II. ütem 95 %-os tám. pályázat</t>
  </si>
  <si>
    <t>Időskorúak, fogyatékkal élők nappali ell. ÉAOP.4.1.3. pályázat</t>
  </si>
  <si>
    <t>Kerékpárral Kisvárda és Ajak között támogatás</t>
  </si>
  <si>
    <t>Kerékpárral Kisvárda és Ajak között kötvény felhasználás</t>
  </si>
  <si>
    <t>Városközpont funkcióbővítő fejlesztése ÉAOP-5.1.1/D támogatás</t>
  </si>
  <si>
    <t>Városközpont funkcióbővítő fejlesztéséhez kötvény felhasználás</t>
  </si>
  <si>
    <t>VárosKözp. pályázat-Konf. Közp. kötvény felhasználás (ISZC tagi kölcsön)</t>
  </si>
  <si>
    <t>Tompos úti tagóvoda ÉAOP-4.1.1/A támogatás</t>
  </si>
  <si>
    <t>Várszínház és Művészetek Háza felhalmozási célú támogatása</t>
  </si>
  <si>
    <t>Városi Könyvtár felhalmozási célú támogatása</t>
  </si>
  <si>
    <t>Számítástechn.eszközbeszerzés(okt. intézm.)TIOP-1.1.1-07/1 támogatás</t>
  </si>
  <si>
    <t>Bölcsőde rekonstrukció ÉÁOP.4.1.3. pályázat</t>
  </si>
  <si>
    <t>Bölcsőde rekonstrukció kötvény felhasználás</t>
  </si>
  <si>
    <t>Öveges Program keretében Bessenyei Gy. G. Dr. Béres József Laboratórium korszerűsítése, működtetetése</t>
  </si>
  <si>
    <t>Kisvárdai óvodák fejlesztésének támogatása</t>
  </si>
  <si>
    <t>Térfigyelő kamerarendszer kialakít., kamerák beszerz. pénzmaradványból</t>
  </si>
  <si>
    <t>Köztéri műalkotás létrehozásának támogatása</t>
  </si>
  <si>
    <t>Komplex telep program (képzés+Tordai u. 20. sz. alatti fejlesztés+közösségi ház kialakítás pály. támogatás</t>
  </si>
  <si>
    <t>Bűnmegelőzési projekt (rendezvények+oktatás+kisért. tárgyi eszk.besz.)</t>
  </si>
  <si>
    <t>Rugalmas munkahelyek projekt (képzés+szakmai szolg.díja)</t>
  </si>
  <si>
    <t>Modellkísérlet a szoc. Alapszolg.feladatok funkcionális összekapcsolására (szakmai megvalósítók díja+kis értékű tárgyi eszk.besz)</t>
  </si>
  <si>
    <t>Darusziget u.csapadékvízelvezető csatorna építés körny.véd.alap(pénzmar.)</t>
  </si>
  <si>
    <t>Egészségügyi Alapellátás épület felújítás, akadálymentesítés támogatása</t>
  </si>
  <si>
    <t xml:space="preserve">Rétközi Múzeum TÁMOP 3.2.8.B-12/1 eszközbeszerzés támogatása </t>
  </si>
  <si>
    <t>Rétközi Múzeum TIOP-1.2.2-11/1. épület felújítás támogatása</t>
  </si>
  <si>
    <t>Felhalmozási célú kamatbevételek</t>
  </si>
  <si>
    <t>Önkormányzati vagyon, egyéb helyiségek bérbeadásának bevétele</t>
  </si>
  <si>
    <t>Települési folyékony hulladék elhelyezési díj</t>
  </si>
  <si>
    <t>Önkormányzat pénzmaradvány (kötvény, elkülönített számla)</t>
  </si>
  <si>
    <t>Összesen:</t>
  </si>
  <si>
    <t>2. Az önkormányzathoz tartozó intézmények felhalmozási kiadásai</t>
  </si>
  <si>
    <t>Kiadások</t>
  </si>
  <si>
    <t>Beruházási felhalmozási kiadások :</t>
  </si>
  <si>
    <t>Szennyvízcsatorna hálózat II. pótl. terv, vagyonértékelés</t>
  </si>
  <si>
    <t>Számítástechnikai eszközök beszerzése oktatási intézmények részére</t>
  </si>
  <si>
    <t>Kerékpár pályázat Kerékpárral Kisvárda és Ajak között</t>
  </si>
  <si>
    <t>Bölcsőde rekonstrukció</t>
  </si>
  <si>
    <t>Kisvárdai óvodák fejlesztése</t>
  </si>
  <si>
    <t>Térfigyelő kamerarendszer kialakítása, kamerák beszerzése</t>
  </si>
  <si>
    <t>Köztéri műalkotás létrehozása</t>
  </si>
  <si>
    <t>Komplex telep program (képzés+Tordai u. 20. sz. alatti fejlesztés+közösségi ház kialakítás</t>
  </si>
  <si>
    <t>Bűnmegelőzési projekt (rendezvények+oktatás+kisértékű tárgyi eszk.besz.)</t>
  </si>
  <si>
    <t>Belterületi csapadékvíz hálózat rekonstrukció tervkészítés</t>
  </si>
  <si>
    <t>Darusziget u.csapadékvízelvezető csatorna építés körny.véd.alap terhére</t>
  </si>
  <si>
    <t>Városi Könyvtár számtech. eszköz beszerzés</t>
  </si>
  <si>
    <t>Várszínház és Művészetek Háza eszközbeszerzés</t>
  </si>
  <si>
    <t>Rétközi Múzeum TÁMOP eszközbeszerzés</t>
  </si>
  <si>
    <t>Köztemető bővítéshez ingatlan vásárlás, kisajátítás</t>
  </si>
  <si>
    <t>Kisbusz vásárlás</t>
  </si>
  <si>
    <t>Felújítási felhalmozási kiadások :</t>
  </si>
  <si>
    <t xml:space="preserve">Időskorúak és fogyatékkal élők nappali ellátása </t>
  </si>
  <si>
    <t>Tompos úti Tagóvoda felújítása</t>
  </si>
  <si>
    <t>Várszínház és Művészetek Háza felújítási költségei</t>
  </si>
  <si>
    <t>Egészségügyi Alapellátás épületének felújítása, akadálymentesítése</t>
  </si>
  <si>
    <t>Rétközi Múzeum TIOP épület felújítás</t>
  </si>
  <si>
    <t>Ingatlankezelés szakfeladat épületfelújítáas</t>
  </si>
  <si>
    <t>Utak, járdák felújítása</t>
  </si>
  <si>
    <t>Egyéb felhalmozási kiadások :</t>
  </si>
  <si>
    <t>Tagi kölcsön nyújtása ISZC Kht.</t>
  </si>
  <si>
    <t>Tartalék (kötvényből, elkülönített pénzeszközökből)</t>
  </si>
  <si>
    <t xml:space="preserve">2013.06.30. hat. mód. </t>
  </si>
  <si>
    <t>Összesítő táblázat</t>
  </si>
  <si>
    <t>(Ezer forintban)</t>
  </si>
  <si>
    <t>a 2013. évi állami támogatásokról  a 2012. évi CCIV.törvény alapján.</t>
  </si>
  <si>
    <t>Lakosok száma:17598 fő</t>
  </si>
  <si>
    <t>I. A helyi önkormányzat ált. működésének  és ágazati feladatainak támogatása</t>
  </si>
  <si>
    <t xml:space="preserve">     -Januártól-áprilisig éves támogatás 4hó</t>
  </si>
  <si>
    <t>Hivatal</t>
  </si>
  <si>
    <t xml:space="preserve">     -Májustól éves támogatás 8hó</t>
  </si>
  <si>
    <t xml:space="preserve">     -I.1.d. egyéb kötelező önkormányzati fa.tám.</t>
  </si>
  <si>
    <t>Hivatal,                Önkormányzat</t>
  </si>
  <si>
    <t>összesen:</t>
  </si>
  <si>
    <t>II. Atelepülési önkorm. köznevelési és gyermek étkeztetési feladatainak támogatása</t>
  </si>
  <si>
    <t>Óvoda</t>
  </si>
  <si>
    <t>Szoc.Szolg.</t>
  </si>
  <si>
    <t xml:space="preserve">      - ingyenes és kedvezm. étkezt. Közoktatás</t>
  </si>
  <si>
    <t>Önkorm.</t>
  </si>
  <si>
    <t xml:space="preserve">III. Települési önk. Szociális és gyermekjóléti fa. feladatok </t>
  </si>
  <si>
    <t xml:space="preserve">     -III.2. Hozzájárulás a pénzbeli szociális ellátásokhoz</t>
  </si>
  <si>
    <t xml:space="preserve">     -szoc. és gyermekjóléti, bértám,ált.fa., üzemeltetés</t>
  </si>
  <si>
    <t xml:space="preserve">IV. A települési önkormányzat kulturális feladatainak támogatása </t>
  </si>
  <si>
    <t xml:space="preserve">     - IV.I.d. tám. a nyílvános könyvtári és közműv. fa.</t>
  </si>
  <si>
    <t>Városi Könyvtár,   Várszínház és Művész.Háza</t>
  </si>
  <si>
    <t xml:space="preserve">     - I. e. Teleplési önkorm. múzeális int. feladataira</t>
  </si>
  <si>
    <t>Múzeum</t>
  </si>
  <si>
    <t>Támogatás mindösszesen I.+II.+III.+IV.</t>
  </si>
  <si>
    <r>
      <t xml:space="preserve">    </t>
    </r>
    <r>
      <rPr>
        <sz val="11"/>
        <rFont val="Arial"/>
        <family val="2"/>
      </rPr>
      <t>-óvoda bér, működtetési támogatás</t>
    </r>
  </si>
  <si>
    <r>
      <t xml:space="preserve">   </t>
    </r>
    <r>
      <rPr>
        <sz val="11"/>
        <rFont val="Arial"/>
        <family val="2"/>
      </rPr>
      <t>- II.3.ingyenes és kedv. étkeztetés szoc.</t>
    </r>
  </si>
  <si>
    <t xml:space="preserve">       Felhalmozási ktgvetési támogatás</t>
  </si>
  <si>
    <t xml:space="preserve">    Felhalmozási ktgvetési támogatás</t>
  </si>
  <si>
    <t xml:space="preserve">2013.06.30. hat.mód. </t>
  </si>
  <si>
    <t xml:space="preserve">D </t>
  </si>
  <si>
    <t>Közművelődési érdekeltségi hozzájárulás (Múzeum)</t>
  </si>
  <si>
    <t xml:space="preserve">Növekmény:   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</si>
</sst>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00"/>
    <numFmt numFmtId="178" formatCode="0.000000"/>
    <numFmt numFmtId="179" formatCode="0.0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\ &quot;Ft&quot;"/>
    <numFmt numFmtId="184" formatCode="&quot;H-&quot;0000"/>
    <numFmt numFmtId="185" formatCode="m\.\ d\."/>
    <numFmt numFmtId="186" formatCode="mmm/yyyy"/>
    <numFmt numFmtId="187" formatCode="#,##0_ ;\-#,##0\ "/>
    <numFmt numFmtId="188" formatCode="#,###"/>
    <numFmt numFmtId="189" formatCode="#"/>
    <numFmt numFmtId="190" formatCode="#,##0.000"/>
    <numFmt numFmtId="191" formatCode="#,##0.0000"/>
    <numFmt numFmtId="192" formatCode="00"/>
    <numFmt numFmtId="193" formatCode="[$€-2]\ #\ ##,000_);[Red]\([$€-2]\ #\ ##,000\)"/>
    <numFmt numFmtId="194" formatCode="[$-40E]yyyy\.\ mmmm\ d\."/>
    <numFmt numFmtId="195" formatCode="_-* #,##0\ _F_t_-;\-* #,##0\ _F_t_-;_-* &quot;-&quot;??\ _F_t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_-* #,##0.0\ _F_t_-;\-* #,##0.0\ _F_t_-;_-* &quot;-&quot;??\ _F_t_-;_-@_-"/>
    <numFmt numFmtId="205" formatCode="0.0%"/>
    <numFmt numFmtId="206" formatCode="_-* #,##0.00\ _F_t_-;\-* #,##0.00\ _F_t_-;_-* \-??\ _F_t_-;_-@_-"/>
    <numFmt numFmtId="207" formatCode="yyyy\-mm\-dd"/>
    <numFmt numFmtId="208" formatCode="yyyy\-mm"/>
    <numFmt numFmtId="209" formatCode="#,##0.00\ [$Ft-40E];[Red]\-#,##0.00\ [$Ft-40E]"/>
    <numFmt numFmtId="210" formatCode="00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1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sz val="11"/>
      <name val="Arial CE"/>
      <family val="0"/>
    </font>
    <font>
      <b/>
      <i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63">
      <alignment/>
      <protection/>
    </xf>
    <xf numFmtId="0" fontId="25" fillId="0" borderId="10" xfId="63" applyFont="1" applyBorder="1">
      <alignment/>
      <protection/>
    </xf>
    <xf numFmtId="0" fontId="28" fillId="0" borderId="11" xfId="63" applyFont="1" applyBorder="1">
      <alignment/>
      <protection/>
    </xf>
    <xf numFmtId="3" fontId="27" fillId="0" borderId="12" xfId="63" applyNumberFormat="1" applyFont="1" applyBorder="1">
      <alignment/>
      <protection/>
    </xf>
    <xf numFmtId="0" fontId="28" fillId="0" borderId="13" xfId="63" applyFont="1" applyBorder="1">
      <alignment/>
      <protection/>
    </xf>
    <xf numFmtId="3" fontId="27" fillId="0" borderId="14" xfId="63" applyNumberFormat="1" applyFont="1" applyBorder="1">
      <alignment/>
      <protection/>
    </xf>
    <xf numFmtId="0" fontId="26" fillId="0" borderId="13" xfId="63" applyFont="1" applyBorder="1">
      <alignment/>
      <protection/>
    </xf>
    <xf numFmtId="3" fontId="25" fillId="0" borderId="14" xfId="63" applyNumberFormat="1" applyFont="1" applyBorder="1">
      <alignment/>
      <protection/>
    </xf>
    <xf numFmtId="0" fontId="29" fillId="0" borderId="0" xfId="63" applyFont="1">
      <alignment/>
      <protection/>
    </xf>
    <xf numFmtId="0" fontId="30" fillId="6" borderId="15" xfId="63" applyFont="1" applyFill="1" applyBorder="1" applyAlignment="1">
      <alignment/>
      <protection/>
    </xf>
    <xf numFmtId="3" fontId="31" fillId="6" borderId="16" xfId="63" applyNumberFormat="1" applyFont="1" applyFill="1" applyBorder="1" applyAlignment="1">
      <alignment/>
      <protection/>
    </xf>
    <xf numFmtId="0" fontId="28" fillId="6" borderId="15" xfId="63" applyFont="1" applyFill="1" applyBorder="1">
      <alignment/>
      <protection/>
    </xf>
    <xf numFmtId="3" fontId="27" fillId="6" borderId="16" xfId="63" applyNumberFormat="1" applyFont="1" applyFill="1" applyBorder="1">
      <alignment/>
      <protection/>
    </xf>
    <xf numFmtId="0" fontId="28" fillId="0" borderId="17" xfId="63" applyFont="1" applyBorder="1">
      <alignment/>
      <protection/>
    </xf>
    <xf numFmtId="3" fontId="25" fillId="0" borderId="18" xfId="63" applyNumberFormat="1" applyFont="1" applyBorder="1">
      <alignment/>
      <protection/>
    </xf>
    <xf numFmtId="0" fontId="25" fillId="0" borderId="0" xfId="63" applyFont="1" applyBorder="1">
      <alignment/>
      <protection/>
    </xf>
    <xf numFmtId="0" fontId="28" fillId="0" borderId="0" xfId="63" applyFont="1" applyFill="1" applyBorder="1">
      <alignment/>
      <protection/>
    </xf>
    <xf numFmtId="3" fontId="27" fillId="0" borderId="0" xfId="63" applyNumberFormat="1" applyFont="1" applyFill="1" applyBorder="1">
      <alignment/>
      <protection/>
    </xf>
    <xf numFmtId="0" fontId="0" fillId="0" borderId="0" xfId="63" applyBorder="1">
      <alignment/>
      <protection/>
    </xf>
    <xf numFmtId="3" fontId="25" fillId="0" borderId="0" xfId="63" applyNumberFormat="1" applyFont="1" applyBorder="1">
      <alignment/>
      <protection/>
    </xf>
    <xf numFmtId="0" fontId="27" fillId="6" borderId="15" xfId="63" applyFont="1" applyFill="1" applyBorder="1" applyAlignment="1">
      <alignment horizontal="center"/>
      <protection/>
    </xf>
    <xf numFmtId="188" fontId="2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3" fontId="31" fillId="6" borderId="16" xfId="63" applyNumberFormat="1" applyFont="1" applyFill="1" applyBorder="1">
      <alignment/>
      <protection/>
    </xf>
    <xf numFmtId="0" fontId="28" fillId="0" borderId="13" xfId="63" applyFont="1" applyBorder="1" applyAlignment="1">
      <alignment vertical="center"/>
      <protection/>
    </xf>
    <xf numFmtId="0" fontId="30" fillId="6" borderId="15" xfId="62" applyFont="1" applyFill="1" applyBorder="1" applyAlignment="1" applyProtection="1">
      <alignment horizontal="left" wrapText="1"/>
      <protection/>
    </xf>
    <xf numFmtId="3" fontId="28" fillId="6" borderId="15" xfId="63" applyNumberFormat="1" applyFont="1" applyFill="1" applyBorder="1">
      <alignment/>
      <protection/>
    </xf>
    <xf numFmtId="3" fontId="27" fillId="0" borderId="16" xfId="63" applyNumberFormat="1" applyFont="1" applyBorder="1">
      <alignment/>
      <protection/>
    </xf>
    <xf numFmtId="188" fontId="28" fillId="6" borderId="15" xfId="0" applyNumberFormat="1" applyFont="1" applyFill="1" applyBorder="1" applyAlignment="1">
      <alignment horizontal="left" wrapText="1" indent="1"/>
    </xf>
    <xf numFmtId="0" fontId="28" fillId="0" borderId="15" xfId="63" applyFont="1" applyBorder="1" applyAlignment="1">
      <alignment horizontal="left" indent="1"/>
      <protection/>
    </xf>
    <xf numFmtId="0" fontId="28" fillId="6" borderId="15" xfId="63" applyFont="1" applyFill="1" applyBorder="1" applyAlignment="1">
      <alignment horizontal="center"/>
      <protection/>
    </xf>
    <xf numFmtId="3" fontId="27" fillId="0" borderId="16" xfId="63" applyNumberFormat="1" applyFont="1" applyBorder="1" applyAlignment="1">
      <alignment vertical="center"/>
      <protection/>
    </xf>
    <xf numFmtId="188" fontId="28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14" xfId="63" applyFont="1" applyBorder="1">
      <alignment/>
      <protection/>
    </xf>
    <xf numFmtId="188" fontId="2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27" fillId="6" borderId="16" xfId="63" applyNumberFormat="1" applyFont="1" applyFill="1" applyBorder="1" applyAlignment="1">
      <alignment vertical="center"/>
      <protection/>
    </xf>
    <xf numFmtId="188" fontId="28" fillId="6" borderId="15" xfId="0" applyNumberFormat="1" applyFont="1" applyFill="1" applyBorder="1" applyAlignment="1">
      <alignment horizontal="left" vertical="center" wrapText="1" indent="1"/>
    </xf>
    <xf numFmtId="188" fontId="28" fillId="0" borderId="15" xfId="0" applyNumberFormat="1" applyFont="1" applyFill="1" applyBorder="1" applyAlignment="1">
      <alignment horizontal="left" vertical="center" wrapText="1" indent="1"/>
    </xf>
    <xf numFmtId="188" fontId="28" fillId="0" borderId="0" xfId="0" applyNumberFormat="1" applyFont="1" applyFill="1" applyBorder="1" applyAlignment="1">
      <alignment horizontal="left" vertical="center" wrapText="1" indent="1"/>
    </xf>
    <xf numFmtId="3" fontId="27" fillId="0" borderId="0" xfId="63" applyNumberFormat="1" applyFont="1" applyBorder="1">
      <alignment/>
      <protection/>
    </xf>
    <xf numFmtId="188" fontId="28" fillId="0" borderId="0" xfId="0" applyNumberFormat="1" applyFont="1" applyFill="1" applyBorder="1" applyAlignment="1">
      <alignment horizontal="right" vertical="center" wrapText="1" indent="1"/>
    </xf>
    <xf numFmtId="0" fontId="0" fillId="0" borderId="0" xfId="64" applyFont="1">
      <alignment/>
      <protection/>
    </xf>
    <xf numFmtId="0" fontId="0" fillId="0" borderId="19" xfId="64" applyFont="1" applyBorder="1">
      <alignment/>
      <protection/>
    </xf>
    <xf numFmtId="0" fontId="0" fillId="0" borderId="20" xfId="64" applyFont="1" applyBorder="1" applyAlignment="1">
      <alignment horizontal="center"/>
      <protection/>
    </xf>
    <xf numFmtId="0" fontId="0" fillId="0" borderId="21" xfId="64" applyFont="1" applyBorder="1" applyAlignment="1">
      <alignment horizontal="center"/>
      <protection/>
    </xf>
    <xf numFmtId="0" fontId="22" fillId="0" borderId="21" xfId="58" applyFont="1" applyBorder="1" applyAlignment="1">
      <alignment horizontal="center"/>
      <protection/>
    </xf>
    <xf numFmtId="0" fontId="22" fillId="0" borderId="16" xfId="58" applyFont="1" applyBorder="1" applyAlignment="1">
      <alignment horizontal="center"/>
      <protection/>
    </xf>
    <xf numFmtId="0" fontId="0" fillId="0" borderId="22" xfId="64" applyFont="1" applyBorder="1">
      <alignment/>
      <protection/>
    </xf>
    <xf numFmtId="0" fontId="0" fillId="0" borderId="23" xfId="64" applyFont="1" applyBorder="1">
      <alignment/>
      <protection/>
    </xf>
    <xf numFmtId="0" fontId="33" fillId="0" borderId="24" xfId="64" applyFont="1" applyBorder="1" applyAlignment="1">
      <alignment horizontal="centerContinuous"/>
      <protection/>
    </xf>
    <xf numFmtId="0" fontId="33" fillId="0" borderId="25" xfId="64" applyFont="1" applyBorder="1" applyAlignment="1">
      <alignment horizontal="centerContinuous"/>
      <protection/>
    </xf>
    <xf numFmtId="0" fontId="33" fillId="0" borderId="26" xfId="64" applyFont="1" applyBorder="1" applyAlignment="1">
      <alignment horizontal="centerContinuous"/>
      <protection/>
    </xf>
    <xf numFmtId="0" fontId="27" fillId="6" borderId="27" xfId="64" applyFont="1" applyFill="1" applyBorder="1" applyAlignment="1">
      <alignment horizontal="center" vertical="center"/>
      <protection/>
    </xf>
    <xf numFmtId="0" fontId="27" fillId="6" borderId="28" xfId="64" applyFont="1" applyFill="1" applyBorder="1" applyAlignment="1">
      <alignment horizontal="center" vertical="center"/>
      <protection/>
    </xf>
    <xf numFmtId="0" fontId="27" fillId="6" borderId="29" xfId="64" applyFont="1" applyFill="1" applyBorder="1" applyAlignment="1">
      <alignment horizontal="center" vertical="center"/>
      <protection/>
    </xf>
    <xf numFmtId="0" fontId="27" fillId="6" borderId="29" xfId="64" applyFont="1" applyFill="1" applyBorder="1" applyAlignment="1">
      <alignment horizontal="center" vertical="center" wrapText="1"/>
      <protection/>
    </xf>
    <xf numFmtId="0" fontId="27" fillId="6" borderId="30" xfId="64" applyFont="1" applyFill="1" applyBorder="1" applyAlignment="1">
      <alignment horizontal="center" vertical="center" wrapText="1"/>
      <protection/>
    </xf>
    <xf numFmtId="0" fontId="27" fillId="6" borderId="19" xfId="64" applyFont="1" applyFill="1" applyBorder="1" applyAlignment="1">
      <alignment horizontal="center" vertical="center"/>
      <protection/>
    </xf>
    <xf numFmtId="0" fontId="27" fillId="6" borderId="31" xfId="64" applyFont="1" applyFill="1" applyBorder="1" applyAlignment="1">
      <alignment horizontal="center" vertical="center"/>
      <protection/>
    </xf>
    <xf numFmtId="0" fontId="27" fillId="6" borderId="30" xfId="64" applyFont="1" applyFill="1" applyBorder="1" applyAlignment="1">
      <alignment horizontal="center" vertical="center"/>
      <protection/>
    </xf>
    <xf numFmtId="0" fontId="0" fillId="0" borderId="32" xfId="64" applyFont="1" applyBorder="1">
      <alignment/>
      <protection/>
    </xf>
    <xf numFmtId="0" fontId="28" fillId="16" borderId="33" xfId="64" applyFont="1" applyFill="1" applyBorder="1" applyAlignment="1">
      <alignment vertical="center" wrapText="1"/>
      <protection/>
    </xf>
    <xf numFmtId="3" fontId="34" fillId="0" borderId="34" xfId="64" applyNumberFormat="1" applyFont="1" applyBorder="1">
      <alignment/>
      <protection/>
    </xf>
    <xf numFmtId="3" fontId="34" fillId="0" borderId="35" xfId="64" applyNumberFormat="1" applyFont="1" applyBorder="1">
      <alignment/>
      <protection/>
    </xf>
    <xf numFmtId="3" fontId="34" fillId="0" borderId="36" xfId="64" applyNumberFormat="1" applyFont="1" applyBorder="1">
      <alignment/>
      <protection/>
    </xf>
    <xf numFmtId="3" fontId="23" fillId="0" borderId="37" xfId="64" applyNumberFormat="1" applyFont="1" applyBorder="1">
      <alignment/>
      <protection/>
    </xf>
    <xf numFmtId="3" fontId="34" fillId="0" borderId="11" xfId="64" applyNumberFormat="1" applyFont="1" applyBorder="1">
      <alignment/>
      <protection/>
    </xf>
    <xf numFmtId="3" fontId="34" fillId="0" borderId="12" xfId="64" applyNumberFormat="1" applyFont="1" applyBorder="1">
      <alignment/>
      <protection/>
    </xf>
    <xf numFmtId="3" fontId="0" fillId="0" borderId="0" xfId="64" applyNumberFormat="1" applyFont="1">
      <alignment/>
      <protection/>
    </xf>
    <xf numFmtId="0" fontId="28" fillId="16" borderId="38" xfId="64" applyFont="1" applyFill="1" applyBorder="1" applyAlignment="1">
      <alignment vertical="top" wrapText="1"/>
      <protection/>
    </xf>
    <xf numFmtId="3" fontId="34" fillId="0" borderId="39" xfId="64" applyNumberFormat="1" applyFont="1" applyBorder="1">
      <alignment/>
      <protection/>
    </xf>
    <xf numFmtId="3" fontId="34" fillId="0" borderId="40" xfId="64" applyNumberFormat="1" applyFont="1" applyBorder="1">
      <alignment/>
      <protection/>
    </xf>
    <xf numFmtId="3" fontId="34" fillId="0" borderId="41" xfId="64" applyNumberFormat="1" applyFont="1" applyBorder="1">
      <alignment/>
      <protection/>
    </xf>
    <xf numFmtId="3" fontId="23" fillId="0" borderId="32" xfId="64" applyNumberFormat="1" applyFont="1" applyBorder="1">
      <alignment/>
      <protection/>
    </xf>
    <xf numFmtId="3" fontId="34" fillId="0" borderId="13" xfId="64" applyNumberFormat="1" applyFont="1" applyBorder="1">
      <alignment/>
      <protection/>
    </xf>
    <xf numFmtId="3" fontId="34" fillId="0" borderId="14" xfId="64" applyNumberFormat="1" applyFont="1" applyBorder="1">
      <alignment/>
      <protection/>
    </xf>
    <xf numFmtId="0" fontId="28" fillId="0" borderId="38" xfId="64" applyFont="1" applyFill="1" applyBorder="1" applyAlignment="1">
      <alignment vertical="top" wrapText="1"/>
      <protection/>
    </xf>
    <xf numFmtId="0" fontId="28" fillId="0" borderId="38" xfId="57" applyFont="1" applyBorder="1" applyAlignment="1">
      <alignment wrapText="1"/>
      <protection/>
    </xf>
    <xf numFmtId="3" fontId="34" fillId="0" borderId="39" xfId="57" applyNumberFormat="1" applyFont="1" applyBorder="1">
      <alignment/>
      <protection/>
    </xf>
    <xf numFmtId="3" fontId="34" fillId="0" borderId="40" xfId="57" applyNumberFormat="1" applyFont="1" applyBorder="1">
      <alignment/>
      <protection/>
    </xf>
    <xf numFmtId="3" fontId="34" fillId="0" borderId="41" xfId="57" applyNumberFormat="1" applyFont="1" applyBorder="1">
      <alignment/>
      <protection/>
    </xf>
    <xf numFmtId="3" fontId="34" fillId="0" borderId="13" xfId="57" applyNumberFormat="1" applyFont="1" applyBorder="1">
      <alignment/>
      <protection/>
    </xf>
    <xf numFmtId="3" fontId="23" fillId="0" borderId="40" xfId="64" applyNumberFormat="1" applyFont="1" applyBorder="1">
      <alignment/>
      <protection/>
    </xf>
    <xf numFmtId="3" fontId="23" fillId="0" borderId="41" xfId="64" applyNumberFormat="1" applyFont="1" applyBorder="1">
      <alignment/>
      <protection/>
    </xf>
    <xf numFmtId="3" fontId="23" fillId="0" borderId="14" xfId="64" applyNumberFormat="1" applyFont="1" applyBorder="1">
      <alignment/>
      <protection/>
    </xf>
    <xf numFmtId="0" fontId="28" fillId="0" borderId="42" xfId="57" applyFont="1" applyBorder="1" applyAlignment="1">
      <alignment wrapText="1"/>
      <protection/>
    </xf>
    <xf numFmtId="3" fontId="34" fillId="0" borderId="43" xfId="57" applyNumberFormat="1" applyFont="1" applyBorder="1">
      <alignment/>
      <protection/>
    </xf>
    <xf numFmtId="3" fontId="34" fillId="0" borderId="44" xfId="57" applyNumberFormat="1" applyFont="1" applyBorder="1">
      <alignment/>
      <protection/>
    </xf>
    <xf numFmtId="3" fontId="34" fillId="0" borderId="45" xfId="57" applyNumberFormat="1" applyFont="1" applyBorder="1">
      <alignment/>
      <protection/>
    </xf>
    <xf numFmtId="3" fontId="23" fillId="0" borderId="46" xfId="64" applyNumberFormat="1" applyFont="1" applyBorder="1">
      <alignment/>
      <protection/>
    </xf>
    <xf numFmtId="3" fontId="34" fillId="0" borderId="17" xfId="57" applyNumberFormat="1" applyFont="1" applyBorder="1">
      <alignment/>
      <protection/>
    </xf>
    <xf numFmtId="3" fontId="34" fillId="0" borderId="47" xfId="57" applyNumberFormat="1" applyFont="1" applyBorder="1">
      <alignment/>
      <protection/>
    </xf>
    <xf numFmtId="3" fontId="34" fillId="0" borderId="4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28" fillId="6" borderId="49" xfId="64" applyFont="1" applyFill="1" applyBorder="1" applyAlignment="1">
      <alignment horizontal="center" wrapText="1"/>
      <protection/>
    </xf>
    <xf numFmtId="3" fontId="29" fillId="6" borderId="15" xfId="57" applyNumberFormat="1" applyFont="1" applyFill="1" applyBorder="1">
      <alignment/>
      <protection/>
    </xf>
    <xf numFmtId="3" fontId="29" fillId="6" borderId="21" xfId="57" applyNumberFormat="1" applyFont="1" applyFill="1" applyBorder="1">
      <alignment/>
      <protection/>
    </xf>
    <xf numFmtId="3" fontId="29" fillId="6" borderId="50" xfId="57" applyNumberFormat="1" applyFont="1" applyFill="1" applyBorder="1">
      <alignment/>
      <protection/>
    </xf>
    <xf numFmtId="3" fontId="29" fillId="6" borderId="51" xfId="57" applyNumberFormat="1" applyFont="1" applyFill="1" applyBorder="1">
      <alignment/>
      <protection/>
    </xf>
    <xf numFmtId="3" fontId="29" fillId="6" borderId="16" xfId="57" applyNumberFormat="1" applyFont="1" applyFill="1" applyBorder="1">
      <alignment/>
      <protection/>
    </xf>
    <xf numFmtId="3" fontId="29" fillId="6" borderId="52" xfId="57" applyNumberFormat="1" applyFont="1" applyFill="1" applyBorder="1">
      <alignment/>
      <protection/>
    </xf>
    <xf numFmtId="0" fontId="28" fillId="0" borderId="53" xfId="64" applyFont="1" applyFill="1" applyBorder="1">
      <alignment/>
      <protection/>
    </xf>
    <xf numFmtId="3" fontId="34" fillId="0" borderId="54" xfId="64" applyNumberFormat="1" applyFont="1" applyBorder="1">
      <alignment/>
      <protection/>
    </xf>
    <xf numFmtId="3" fontId="34" fillId="0" borderId="55" xfId="64" applyNumberFormat="1" applyFont="1" applyBorder="1">
      <alignment/>
      <protection/>
    </xf>
    <xf numFmtId="3" fontId="34" fillId="0" borderId="56" xfId="64" applyNumberFormat="1" applyFont="1" applyBorder="1">
      <alignment/>
      <protection/>
    </xf>
    <xf numFmtId="0" fontId="28" fillId="0" borderId="0" xfId="64" applyFont="1" applyFill="1" applyBorder="1">
      <alignment/>
      <protection/>
    </xf>
    <xf numFmtId="3" fontId="23" fillId="0" borderId="22" xfId="64" applyNumberFormat="1" applyFont="1" applyBorder="1">
      <alignment/>
      <protection/>
    </xf>
    <xf numFmtId="3" fontId="28" fillId="0" borderId="57" xfId="64" applyNumberFormat="1" applyFont="1" applyFill="1" applyBorder="1" applyAlignment="1">
      <alignment wrapText="1"/>
      <protection/>
    </xf>
    <xf numFmtId="3" fontId="34" fillId="0" borderId="17" xfId="64" applyNumberFormat="1" applyFont="1" applyBorder="1">
      <alignment/>
      <protection/>
    </xf>
    <xf numFmtId="3" fontId="34" fillId="0" borderId="47" xfId="64" applyNumberFormat="1" applyFont="1" applyBorder="1">
      <alignment/>
      <protection/>
    </xf>
    <xf numFmtId="3" fontId="34" fillId="0" borderId="48" xfId="64" applyNumberFormat="1" applyFont="1" applyBorder="1">
      <alignment/>
      <protection/>
    </xf>
    <xf numFmtId="3" fontId="23" fillId="0" borderId="46" xfId="64" applyNumberFormat="1" applyFont="1" applyFill="1" applyBorder="1">
      <alignment/>
      <protection/>
    </xf>
    <xf numFmtId="3" fontId="34" fillId="0" borderId="17" xfId="64" applyNumberFormat="1" applyFont="1" applyFill="1" applyBorder="1">
      <alignment/>
      <protection/>
    </xf>
    <xf numFmtId="3" fontId="34" fillId="0" borderId="18" xfId="64" applyNumberFormat="1" applyFont="1" applyBorder="1">
      <alignment/>
      <protection/>
    </xf>
    <xf numFmtId="0" fontId="0" fillId="0" borderId="46" xfId="64" applyFont="1" applyBorder="1">
      <alignment/>
      <protection/>
    </xf>
    <xf numFmtId="0" fontId="27" fillId="6" borderId="58" xfId="64" applyFont="1" applyFill="1" applyBorder="1">
      <alignment/>
      <protection/>
    </xf>
    <xf numFmtId="3" fontId="23" fillId="6" borderId="15" xfId="64" applyNumberFormat="1" applyFont="1" applyFill="1" applyBorder="1">
      <alignment/>
      <protection/>
    </xf>
    <xf numFmtId="3" fontId="23" fillId="6" borderId="20" xfId="64" applyNumberFormat="1" applyFont="1" applyFill="1" applyBorder="1">
      <alignment/>
      <protection/>
    </xf>
    <xf numFmtId="3" fontId="23" fillId="6" borderId="49" xfId="64" applyNumberFormat="1" applyFont="1" applyFill="1" applyBorder="1">
      <alignment/>
      <protection/>
    </xf>
    <xf numFmtId="3" fontId="23" fillId="6" borderId="52" xfId="64" applyNumberFormat="1" applyFont="1" applyFill="1" applyBorder="1">
      <alignment/>
      <protection/>
    </xf>
    <xf numFmtId="3" fontId="23" fillId="6" borderId="21" xfId="64" applyNumberFormat="1" applyFont="1" applyFill="1" applyBorder="1">
      <alignment/>
      <protection/>
    </xf>
    <xf numFmtId="3" fontId="23" fillId="6" borderId="16" xfId="64" applyNumberFormat="1" applyFont="1" applyFill="1" applyBorder="1">
      <alignment/>
      <protection/>
    </xf>
    <xf numFmtId="3" fontId="34" fillId="0" borderId="0" xfId="64" applyNumberFormat="1" applyFont="1" applyBorder="1">
      <alignment/>
      <protection/>
    </xf>
    <xf numFmtId="3" fontId="34" fillId="0" borderId="0" xfId="64" applyNumberFormat="1" applyFont="1" applyBorder="1">
      <alignment/>
      <protection/>
    </xf>
    <xf numFmtId="3" fontId="29" fillId="0" borderId="0" xfId="64" applyNumberFormat="1" applyFont="1">
      <alignment/>
      <protection/>
    </xf>
    <xf numFmtId="0" fontId="0" fillId="0" borderId="0" xfId="61">
      <alignment/>
      <protection/>
    </xf>
    <xf numFmtId="0" fontId="23" fillId="0" borderId="0" xfId="61" applyFont="1" applyAlignment="1">
      <alignment horizontal="center"/>
      <protection/>
    </xf>
    <xf numFmtId="3" fontId="0" fillId="0" borderId="0" xfId="61" applyNumberFormat="1">
      <alignment/>
      <protection/>
    </xf>
    <xf numFmtId="3" fontId="0" fillId="16" borderId="12" xfId="61" applyNumberFormat="1" applyFill="1" applyBorder="1">
      <alignment/>
      <protection/>
    </xf>
    <xf numFmtId="3" fontId="0" fillId="16" borderId="14" xfId="61" applyNumberFormat="1" applyFill="1" applyBorder="1">
      <alignment/>
      <protection/>
    </xf>
    <xf numFmtId="0" fontId="0" fillId="0" borderId="0" xfId="61" applyFont="1">
      <alignment/>
      <protection/>
    </xf>
    <xf numFmtId="3" fontId="0" fillId="0" borderId="14" xfId="61" applyNumberFormat="1" applyBorder="1">
      <alignment/>
      <protection/>
    </xf>
    <xf numFmtId="3" fontId="0" fillId="0" borderId="18" xfId="61" applyNumberFormat="1" applyBorder="1">
      <alignment/>
      <protection/>
    </xf>
    <xf numFmtId="0" fontId="0" fillId="0" borderId="0" xfId="61" applyBorder="1">
      <alignment/>
      <protection/>
    </xf>
    <xf numFmtId="0" fontId="0" fillId="0" borderId="0" xfId="61" applyFill="1" applyBorder="1">
      <alignment/>
      <protection/>
    </xf>
    <xf numFmtId="0" fontId="0" fillId="0" borderId="59" xfId="61" applyBorder="1">
      <alignment/>
      <protection/>
    </xf>
    <xf numFmtId="0" fontId="35" fillId="7" borderId="11" xfId="61" applyFont="1" applyFill="1" applyBorder="1">
      <alignment/>
      <protection/>
    </xf>
    <xf numFmtId="3" fontId="35" fillId="7" borderId="12" xfId="61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3" xfId="61" applyFont="1" applyBorder="1">
      <alignment/>
      <protection/>
    </xf>
    <xf numFmtId="0" fontId="0" fillId="0" borderId="17" xfId="61" applyFont="1" applyBorder="1">
      <alignment/>
      <protection/>
    </xf>
    <xf numFmtId="3" fontId="29" fillId="6" borderId="16" xfId="61" applyNumberFormat="1" applyFont="1" applyFill="1" applyBorder="1" applyAlignment="1">
      <alignment horizontal="right" vertical="center"/>
      <protection/>
    </xf>
    <xf numFmtId="0" fontId="0" fillId="0" borderId="0" xfId="63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/>
      <protection/>
    </xf>
    <xf numFmtId="0" fontId="26" fillId="0" borderId="15" xfId="63" applyFont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 wrapText="1"/>
      <protection/>
    </xf>
    <xf numFmtId="0" fontId="25" fillId="0" borderId="60" xfId="63" applyFont="1" applyBorder="1">
      <alignment/>
      <protection/>
    </xf>
    <xf numFmtId="0" fontId="25" fillId="0" borderId="61" xfId="63" applyFont="1" applyBorder="1">
      <alignment/>
      <protection/>
    </xf>
    <xf numFmtId="0" fontId="24" fillId="0" borderId="0" xfId="60" applyFont="1" applyBorder="1" applyAlignment="1">
      <alignment horizontal="right" wrapText="1"/>
      <protection/>
    </xf>
    <xf numFmtId="3" fontId="27" fillId="0" borderId="40" xfId="63" applyNumberFormat="1" applyFont="1" applyBorder="1">
      <alignment/>
      <protection/>
    </xf>
    <xf numFmtId="3" fontId="25" fillId="0" borderId="40" xfId="63" applyNumberFormat="1" applyFont="1" applyBorder="1">
      <alignment/>
      <protection/>
    </xf>
    <xf numFmtId="0" fontId="26" fillId="0" borderId="21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27" fillId="6" borderId="15" xfId="63" applyFont="1" applyFill="1" applyBorder="1" applyAlignment="1">
      <alignment horizontal="center" vertical="center" wrapText="1"/>
      <protection/>
    </xf>
    <xf numFmtId="0" fontId="28" fillId="6" borderId="21" xfId="63" applyFont="1" applyFill="1" applyBorder="1" applyAlignment="1">
      <alignment horizontal="center" vertical="center" wrapText="1"/>
      <protection/>
    </xf>
    <xf numFmtId="0" fontId="28" fillId="6" borderId="16" xfId="63" applyFont="1" applyFill="1" applyBorder="1" applyAlignment="1">
      <alignment horizontal="center" vertical="center" wrapText="1"/>
      <protection/>
    </xf>
    <xf numFmtId="3" fontId="27" fillId="0" borderId="35" xfId="63" applyNumberFormat="1" applyFont="1" applyBorder="1">
      <alignment/>
      <protection/>
    </xf>
    <xf numFmtId="3" fontId="27" fillId="0" borderId="47" xfId="63" applyNumberFormat="1" applyFont="1" applyBorder="1">
      <alignment/>
      <protection/>
    </xf>
    <xf numFmtId="3" fontId="27" fillId="0" borderId="18" xfId="63" applyNumberFormat="1" applyFont="1" applyBorder="1">
      <alignment/>
      <protection/>
    </xf>
    <xf numFmtId="3" fontId="31" fillId="6" borderId="21" xfId="63" applyNumberFormat="1" applyFont="1" applyFill="1" applyBorder="1" applyAlignment="1">
      <alignment/>
      <protection/>
    </xf>
    <xf numFmtId="3" fontId="27" fillId="6" borderId="21" xfId="63" applyNumberFormat="1" applyFont="1" applyFill="1" applyBorder="1">
      <alignment/>
      <protection/>
    </xf>
    <xf numFmtId="0" fontId="28" fillId="6" borderId="11" xfId="63" applyFont="1" applyFill="1" applyBorder="1">
      <alignment/>
      <protection/>
    </xf>
    <xf numFmtId="3" fontId="27" fillId="6" borderId="35" xfId="63" applyNumberFormat="1" applyFont="1" applyFill="1" applyBorder="1">
      <alignment/>
      <protection/>
    </xf>
    <xf numFmtId="3" fontId="27" fillId="6" borderId="12" xfId="63" applyNumberFormat="1" applyFont="1" applyFill="1" applyBorder="1">
      <alignment/>
      <protection/>
    </xf>
    <xf numFmtId="3" fontId="25" fillId="0" borderId="47" xfId="63" applyNumberFormat="1" applyFont="1" applyBorder="1">
      <alignment/>
      <protection/>
    </xf>
    <xf numFmtId="3" fontId="31" fillId="6" borderId="21" xfId="63" applyNumberFormat="1" applyFont="1" applyFill="1" applyBorder="1">
      <alignment/>
      <protection/>
    </xf>
    <xf numFmtId="0" fontId="25" fillId="0" borderId="62" xfId="63" applyFont="1" applyBorder="1">
      <alignment/>
      <protection/>
    </xf>
    <xf numFmtId="0" fontId="28" fillId="6" borderId="21" xfId="63" applyFont="1" applyFill="1" applyBorder="1" applyAlignment="1">
      <alignment horizontal="center" vertical="top" wrapText="1"/>
      <protection/>
    </xf>
    <xf numFmtId="0" fontId="27" fillId="0" borderId="47" xfId="63" applyFont="1" applyBorder="1">
      <alignment/>
      <protection/>
    </xf>
    <xf numFmtId="0" fontId="27" fillId="0" borderId="18" xfId="63" applyFont="1" applyBorder="1">
      <alignment/>
      <protection/>
    </xf>
    <xf numFmtId="3" fontId="25" fillId="0" borderId="35" xfId="63" applyNumberFormat="1" applyFont="1" applyBorder="1">
      <alignment/>
      <protection/>
    </xf>
    <xf numFmtId="3" fontId="25" fillId="0" borderId="12" xfId="63" applyNumberFormat="1" applyFont="1" applyBorder="1">
      <alignment/>
      <protection/>
    </xf>
    <xf numFmtId="188" fontId="28" fillId="0" borderId="17" xfId="0" applyNumberFormat="1" applyFont="1" applyFill="1" applyBorder="1" applyAlignment="1">
      <alignment horizontal="left" wrapText="1" indent="1"/>
    </xf>
    <xf numFmtId="0" fontId="0" fillId="0" borderId="15" xfId="63" applyBorder="1">
      <alignment/>
      <protection/>
    </xf>
    <xf numFmtId="3" fontId="25" fillId="0" borderId="21" xfId="63" applyNumberFormat="1" applyFont="1" applyBorder="1">
      <alignment/>
      <protection/>
    </xf>
    <xf numFmtId="3" fontId="25" fillId="0" borderId="16" xfId="63" applyNumberFormat="1" applyFont="1" applyBorder="1">
      <alignment/>
      <protection/>
    </xf>
    <xf numFmtId="3" fontId="27" fillId="0" borderId="21" xfId="63" applyNumberFormat="1" applyFont="1" applyBorder="1">
      <alignment/>
      <protection/>
    </xf>
    <xf numFmtId="0" fontId="36" fillId="0" borderId="0" xfId="59" applyFont="1">
      <alignment/>
      <protection/>
    </xf>
    <xf numFmtId="0" fontId="22" fillId="0" borderId="0" xfId="59">
      <alignment/>
      <protection/>
    </xf>
    <xf numFmtId="0" fontId="22" fillId="0" borderId="0" xfId="59" applyFill="1" applyBorder="1">
      <alignment/>
      <protection/>
    </xf>
    <xf numFmtId="0" fontId="37" fillId="0" borderId="0" xfId="59" applyFont="1">
      <alignment/>
      <protection/>
    </xf>
    <xf numFmtId="0" fontId="38" fillId="0" borderId="0" xfId="59" applyFont="1">
      <alignment/>
      <protection/>
    </xf>
    <xf numFmtId="0" fontId="38" fillId="0" borderId="0" xfId="59" applyFont="1" applyFill="1" applyBorder="1">
      <alignment/>
      <protection/>
    </xf>
    <xf numFmtId="0" fontId="39" fillId="0" borderId="40" xfId="59" applyFont="1" applyFill="1" applyBorder="1">
      <alignment/>
      <protection/>
    </xf>
    <xf numFmtId="3" fontId="22" fillId="0" borderId="40" xfId="59" applyNumberFormat="1" applyFont="1" applyFill="1" applyBorder="1" applyAlignment="1">
      <alignment horizontal="right"/>
      <protection/>
    </xf>
    <xf numFmtId="0" fontId="22" fillId="0" borderId="0" xfId="59" applyFill="1" applyBorder="1" applyAlignment="1">
      <alignment horizontal="right"/>
      <protection/>
    </xf>
    <xf numFmtId="0" fontId="22" fillId="0" borderId="0" xfId="59" applyFont="1" applyFill="1" applyBorder="1" applyAlignment="1">
      <alignment horizontal="center"/>
      <protection/>
    </xf>
    <xf numFmtId="0" fontId="40" fillId="0" borderId="0" xfId="59" applyFont="1" applyFill="1" applyBorder="1">
      <alignment/>
      <protection/>
    </xf>
    <xf numFmtId="0" fontId="41" fillId="0" borderId="0" xfId="59" applyFont="1" applyFill="1" applyBorder="1" applyAlignment="1">
      <alignment horizontal="center"/>
      <protection/>
    </xf>
    <xf numFmtId="0" fontId="42" fillId="0" borderId="0" xfId="59" applyFont="1" applyFill="1" applyBorder="1">
      <alignment/>
      <protection/>
    </xf>
    <xf numFmtId="0" fontId="22" fillId="0" borderId="0" xfId="59" applyFont="1" applyFill="1" applyBorder="1">
      <alignment/>
      <protection/>
    </xf>
    <xf numFmtId="3" fontId="39" fillId="0" borderId="40" xfId="59" applyNumberFormat="1" applyFont="1" applyFill="1" applyBorder="1">
      <alignment/>
      <protection/>
    </xf>
    <xf numFmtId="3" fontId="43" fillId="0" borderId="0" xfId="59" applyNumberFormat="1" applyFont="1" applyFill="1" applyBorder="1" applyAlignment="1">
      <alignment horizontal="right"/>
      <protection/>
    </xf>
    <xf numFmtId="3" fontId="43" fillId="0" borderId="0" xfId="59" applyNumberFormat="1" applyFont="1" applyFill="1" applyBorder="1">
      <alignment/>
      <protection/>
    </xf>
    <xf numFmtId="0" fontId="39" fillId="0" borderId="40" xfId="59" applyFont="1" applyFill="1" applyBorder="1">
      <alignment/>
      <protection/>
    </xf>
    <xf numFmtId="3" fontId="39" fillId="0" borderId="40" xfId="59" applyNumberFormat="1" applyFont="1" applyFill="1" applyBorder="1">
      <alignment/>
      <protection/>
    </xf>
    <xf numFmtId="3" fontId="22" fillId="0" borderId="0" xfId="59" applyNumberFormat="1" applyFont="1" applyFill="1" applyBorder="1" applyAlignment="1">
      <alignment horizontal="right" wrapText="1"/>
      <protection/>
    </xf>
    <xf numFmtId="3" fontId="39" fillId="0" borderId="0" xfId="59" applyNumberFormat="1" applyFont="1" applyFill="1" applyBorder="1">
      <alignment/>
      <protection/>
    </xf>
    <xf numFmtId="0" fontId="36" fillId="0" borderId="40" xfId="59" applyFont="1" applyFill="1" applyBorder="1">
      <alignment/>
      <protection/>
    </xf>
    <xf numFmtId="3" fontId="43" fillId="0" borderId="40" xfId="59" applyNumberFormat="1" applyFont="1" applyFill="1" applyBorder="1">
      <alignment/>
      <protection/>
    </xf>
    <xf numFmtId="3" fontId="39" fillId="0" borderId="0" xfId="59" applyNumberFormat="1" applyFont="1" applyFill="1" applyBorder="1" applyAlignment="1">
      <alignment horizontal="right"/>
      <protection/>
    </xf>
    <xf numFmtId="0" fontId="36" fillId="0" borderId="0" xfId="59" applyFont="1" applyFill="1" applyBorder="1">
      <alignment/>
      <protection/>
    </xf>
    <xf numFmtId="3" fontId="43" fillId="0" borderId="0" xfId="59" applyNumberFormat="1" applyFont="1" applyFill="1" applyBorder="1">
      <alignment/>
      <protection/>
    </xf>
    <xf numFmtId="0" fontId="39" fillId="0" borderId="0" xfId="59" applyFont="1" applyFill="1" applyBorder="1">
      <alignment/>
      <protection/>
    </xf>
    <xf numFmtId="0" fontId="44" fillId="0" borderId="40" xfId="59" applyFont="1" applyFill="1" applyBorder="1">
      <alignment/>
      <protection/>
    </xf>
    <xf numFmtId="3" fontId="22" fillId="0" borderId="40" xfId="59" applyNumberFormat="1" applyFont="1" applyFill="1" applyBorder="1">
      <alignment/>
      <protection/>
    </xf>
    <xf numFmtId="3" fontId="22" fillId="0" borderId="0" xfId="59" applyNumberFormat="1" applyFont="1" applyFill="1" applyBorder="1" applyAlignment="1">
      <alignment horizontal="right"/>
      <protection/>
    </xf>
    <xf numFmtId="3" fontId="39" fillId="0" borderId="0" xfId="59" applyNumberFormat="1" applyFont="1" applyFill="1" applyBorder="1" applyAlignment="1">
      <alignment horizontal="center"/>
      <protection/>
    </xf>
    <xf numFmtId="3" fontId="22" fillId="0" borderId="40" xfId="59" applyNumberFormat="1" applyFill="1" applyBorder="1">
      <alignment/>
      <protection/>
    </xf>
    <xf numFmtId="3" fontId="22" fillId="0" borderId="0" xfId="59" applyNumberFormat="1" applyFill="1" applyBorder="1" applyAlignment="1">
      <alignment horizontal="right"/>
      <protection/>
    </xf>
    <xf numFmtId="3" fontId="37" fillId="0" borderId="0" xfId="59" applyNumberFormat="1" applyFont="1" applyFill="1" applyBorder="1">
      <alignment/>
      <protection/>
    </xf>
    <xf numFmtId="3" fontId="22" fillId="0" borderId="0" xfId="59" applyNumberFormat="1" applyFill="1" applyBorder="1">
      <alignment/>
      <protection/>
    </xf>
    <xf numFmtId="3" fontId="37" fillId="0" borderId="0" xfId="59" applyNumberFormat="1" applyFont="1" applyFill="1" applyBorder="1" applyAlignment="1">
      <alignment horizontal="right"/>
      <protection/>
    </xf>
    <xf numFmtId="0" fontId="39" fillId="0" borderId="0" xfId="59" applyFont="1" applyFill="1" applyBorder="1">
      <alignment/>
      <protection/>
    </xf>
    <xf numFmtId="0" fontId="22" fillId="0" borderId="40" xfId="59" applyFill="1" applyBorder="1">
      <alignment/>
      <protection/>
    </xf>
    <xf numFmtId="0" fontId="38" fillId="0" borderId="40" xfId="59" applyFont="1" applyFill="1" applyBorder="1">
      <alignment/>
      <protection/>
    </xf>
    <xf numFmtId="0" fontId="22" fillId="0" borderId="0" xfId="59" applyFill="1" applyBorder="1" applyAlignment="1">
      <alignment horizontal="center" wrapText="1"/>
      <protection/>
    </xf>
    <xf numFmtId="3" fontId="43" fillId="0" borderId="40" xfId="59" applyNumberFormat="1" applyFont="1" applyFill="1" applyBorder="1" applyAlignment="1">
      <alignment horizontal="right"/>
      <protection/>
    </xf>
    <xf numFmtId="0" fontId="22" fillId="0" borderId="0" xfId="59" applyFont="1" applyFill="1" applyBorder="1" applyAlignment="1">
      <alignment horizontal="center" wrapText="1"/>
      <protection/>
    </xf>
    <xf numFmtId="0" fontId="45" fillId="6" borderId="63" xfId="59" applyFont="1" applyFill="1" applyBorder="1">
      <alignment/>
      <protection/>
    </xf>
    <xf numFmtId="3" fontId="45" fillId="6" borderId="58" xfId="59" applyNumberFormat="1" applyFont="1" applyFill="1" applyBorder="1">
      <alignment/>
      <protection/>
    </xf>
    <xf numFmtId="0" fontId="22" fillId="0" borderId="0" xfId="59" applyAlignment="1">
      <alignment horizontal="right"/>
      <protection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5" fillId="0" borderId="40" xfId="63" applyFont="1" applyBorder="1">
      <alignment/>
      <protection/>
    </xf>
    <xf numFmtId="0" fontId="25" fillId="0" borderId="15" xfId="63" applyFont="1" applyBorder="1" applyAlignment="1">
      <alignment horizontal="center"/>
      <protection/>
    </xf>
    <xf numFmtId="0" fontId="25" fillId="0" borderId="21" xfId="63" applyFont="1" applyBorder="1" applyAlignment="1">
      <alignment horizontal="center"/>
      <protection/>
    </xf>
    <xf numFmtId="0" fontId="25" fillId="0" borderId="16" xfId="63" applyFont="1" applyBorder="1" applyAlignment="1">
      <alignment horizontal="center"/>
      <protection/>
    </xf>
    <xf numFmtId="0" fontId="29" fillId="6" borderId="15" xfId="63" applyFont="1" applyFill="1" applyBorder="1" applyAlignment="1">
      <alignment horizontal="center"/>
      <protection/>
    </xf>
    <xf numFmtId="188" fontId="2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21" xfId="63" applyNumberFormat="1" applyFont="1" applyBorder="1" applyAlignment="1">
      <alignment vertical="center"/>
      <protection/>
    </xf>
    <xf numFmtId="188" fontId="2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88" fontId="27" fillId="6" borderId="15" xfId="0" applyNumberFormat="1" applyFont="1" applyFill="1" applyBorder="1" applyAlignment="1">
      <alignment horizontal="left" vertical="center" wrapText="1" indent="1"/>
    </xf>
    <xf numFmtId="3" fontId="27" fillId="6" borderId="21" xfId="63" applyNumberFormat="1" applyFont="1" applyFill="1" applyBorder="1" applyAlignment="1">
      <alignment vertical="center"/>
      <protection/>
    </xf>
    <xf numFmtId="0" fontId="0" fillId="0" borderId="0" xfId="61" applyAlignment="1">
      <alignment horizontal="center" vertical="center" wrapText="1"/>
      <protection/>
    </xf>
    <xf numFmtId="0" fontId="0" fillId="0" borderId="62" xfId="61" applyBorder="1" applyAlignment="1">
      <alignment horizontal="center" vertical="center" wrapText="1"/>
      <protection/>
    </xf>
    <xf numFmtId="0" fontId="0" fillId="0" borderId="64" xfId="61" applyBorder="1" applyAlignment="1">
      <alignment horizontal="center" vertical="center" wrapText="1"/>
      <protection/>
    </xf>
    <xf numFmtId="0" fontId="0" fillId="0" borderId="62" xfId="61" applyFont="1" applyBorder="1">
      <alignment/>
      <protection/>
    </xf>
    <xf numFmtId="0" fontId="0" fillId="0" borderId="60" xfId="61" applyFont="1" applyBorder="1">
      <alignment/>
      <protection/>
    </xf>
    <xf numFmtId="0" fontId="0" fillId="0" borderId="61" xfId="61" applyFont="1" applyBorder="1">
      <alignment/>
      <protection/>
    </xf>
    <xf numFmtId="3" fontId="0" fillId="16" borderId="40" xfId="61" applyNumberFormat="1" applyFill="1" applyBorder="1">
      <alignment/>
      <protection/>
    </xf>
    <xf numFmtId="3" fontId="0" fillId="0" borderId="40" xfId="61" applyNumberFormat="1" applyBorder="1">
      <alignment/>
      <protection/>
    </xf>
    <xf numFmtId="0" fontId="0" fillId="0" borderId="15" xfId="61" applyFont="1" applyBorder="1" applyAlignment="1">
      <alignment horizontal="center" vertical="center" wrapText="1"/>
      <protection/>
    </xf>
    <xf numFmtId="3" fontId="0" fillId="0" borderId="21" xfId="61" applyNumberFormat="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29" fillId="0" borderId="15" xfId="61" applyFont="1" applyBorder="1" applyAlignment="1">
      <alignment horizontal="center" vertical="center" wrapText="1"/>
      <protection/>
    </xf>
    <xf numFmtId="3" fontId="29" fillId="0" borderId="21" xfId="61" applyNumberFormat="1" applyFont="1" applyBorder="1" applyAlignment="1">
      <alignment horizontal="center" vertical="center" wrapText="1"/>
      <protection/>
    </xf>
    <xf numFmtId="0" fontId="29" fillId="0" borderId="16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vertical="center"/>
      <protection/>
    </xf>
    <xf numFmtId="3" fontId="0" fillId="16" borderId="35" xfId="61" applyNumberFormat="1" applyFill="1" applyBorder="1">
      <alignment/>
      <protection/>
    </xf>
    <xf numFmtId="0" fontId="0" fillId="0" borderId="13" xfId="61" applyFont="1" applyBorder="1" applyAlignment="1">
      <alignment wrapText="1"/>
      <protection/>
    </xf>
    <xf numFmtId="3" fontId="0" fillId="0" borderId="47" xfId="61" applyNumberFormat="1" applyBorder="1">
      <alignment/>
      <protection/>
    </xf>
    <xf numFmtId="0" fontId="23" fillId="6" borderId="15" xfId="61" applyFont="1" applyFill="1" applyBorder="1" applyAlignment="1">
      <alignment vertical="center"/>
      <protection/>
    </xf>
    <xf numFmtId="3" fontId="29" fillId="6" borderId="21" xfId="61" applyNumberFormat="1" applyFont="1" applyFill="1" applyBorder="1">
      <alignment/>
      <protection/>
    </xf>
    <xf numFmtId="3" fontId="29" fillId="6" borderId="16" xfId="61" applyNumberFormat="1" applyFont="1" applyFill="1" applyBorder="1">
      <alignment/>
      <protection/>
    </xf>
    <xf numFmtId="0" fontId="25" fillId="0" borderId="65" xfId="63" applyFont="1" applyBorder="1">
      <alignment/>
      <protection/>
    </xf>
    <xf numFmtId="188" fontId="2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65" xfId="0" applyBorder="1" applyAlignment="1">
      <alignment horizontal="center" vertical="center"/>
    </xf>
    <xf numFmtId="0" fontId="28" fillId="6" borderId="15" xfId="6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2" xfId="61" applyBorder="1">
      <alignment/>
      <protection/>
    </xf>
    <xf numFmtId="0" fontId="0" fillId="0" borderId="64" xfId="61" applyBorder="1">
      <alignment/>
      <protection/>
    </xf>
    <xf numFmtId="3" fontId="0" fillId="16" borderId="40" xfId="61" applyNumberFormat="1" applyFont="1" applyFill="1" applyBorder="1" applyAlignment="1">
      <alignment horizontal="right" vertical="center"/>
      <protection/>
    </xf>
    <xf numFmtId="0" fontId="0" fillId="0" borderId="15" xfId="61" applyFont="1" applyBorder="1" applyAlignment="1">
      <alignment horizontal="center"/>
      <protection/>
    </xf>
    <xf numFmtId="3" fontId="0" fillId="0" borderId="21" xfId="61" applyNumberFormat="1" applyFont="1" applyBorder="1" applyAlignment="1">
      <alignment horizontal="center"/>
      <protection/>
    </xf>
    <xf numFmtId="0" fontId="35" fillId="7" borderId="11" xfId="61" applyFont="1" applyFill="1" applyBorder="1" applyAlignment="1">
      <alignment horizontal="left" vertical="center" wrapText="1"/>
      <protection/>
    </xf>
    <xf numFmtId="3" fontId="35" fillId="7" borderId="35" xfId="61" applyNumberFormat="1" applyFont="1" applyFill="1" applyBorder="1" applyAlignment="1">
      <alignment horizontal="right" vertical="center"/>
      <protection/>
    </xf>
    <xf numFmtId="3" fontId="35" fillId="7" borderId="12" xfId="61" applyNumberFormat="1" applyFont="1" applyFill="1" applyBorder="1" applyAlignment="1">
      <alignment horizontal="right" vertical="center"/>
      <protection/>
    </xf>
    <xf numFmtId="3" fontId="0" fillId="16" borderId="14" xfId="61" applyNumberFormat="1" applyFont="1" applyFill="1" applyBorder="1" applyAlignment="1">
      <alignment horizontal="right" vertical="center"/>
      <protection/>
    </xf>
    <xf numFmtId="0" fontId="0" fillId="0" borderId="17" xfId="61" applyFont="1" applyBorder="1" applyAlignment="1">
      <alignment wrapText="1"/>
      <protection/>
    </xf>
    <xf numFmtId="3" fontId="35" fillId="7" borderId="35" xfId="61" applyNumberFormat="1" applyFont="1" applyFill="1" applyBorder="1">
      <alignment/>
      <protection/>
    </xf>
    <xf numFmtId="0" fontId="23" fillId="6" borderId="15" xfId="61" applyFont="1" applyFill="1" applyBorder="1" applyAlignment="1">
      <alignment horizontal="left" vertical="center"/>
      <protection/>
    </xf>
    <xf numFmtId="3" fontId="29" fillId="6" borderId="21" xfId="61" applyNumberFormat="1" applyFont="1" applyFill="1" applyBorder="1" applyAlignment="1">
      <alignment horizontal="right" vertical="center"/>
      <protection/>
    </xf>
    <xf numFmtId="3" fontId="37" fillId="0" borderId="0" xfId="59" applyNumberFormat="1" applyFont="1" applyFill="1" applyBorder="1" applyAlignment="1">
      <alignment horizontal="right"/>
      <protection/>
    </xf>
    <xf numFmtId="0" fontId="22" fillId="0" borderId="0" xfId="59" applyFont="1" applyFill="1" applyBorder="1" applyAlignment="1">
      <alignment horizontal="right"/>
      <protection/>
    </xf>
    <xf numFmtId="0" fontId="23" fillId="0" borderId="0" xfId="63" applyFont="1" applyAlignment="1">
      <alignment horizontal="center"/>
      <protection/>
    </xf>
    <xf numFmtId="0" fontId="23" fillId="0" borderId="0" xfId="63" applyFont="1" applyBorder="1" applyAlignment="1">
      <alignment horizontal="center"/>
      <protection/>
    </xf>
    <xf numFmtId="0" fontId="24" fillId="0" borderId="0" xfId="60" applyFont="1" applyBorder="1" applyAlignment="1">
      <alignment horizontal="right" wrapText="1"/>
      <protection/>
    </xf>
    <xf numFmtId="0" fontId="0" fillId="0" borderId="0" xfId="64" applyFont="1" applyBorder="1" applyAlignment="1">
      <alignment horizontal="right"/>
      <protection/>
    </xf>
    <xf numFmtId="0" fontId="22" fillId="0" borderId="0" xfId="58" applyFont="1" applyBorder="1" applyAlignment="1">
      <alignment horizontal="right"/>
      <protection/>
    </xf>
    <xf numFmtId="0" fontId="32" fillId="0" borderId="0" xfId="60" applyFont="1" applyAlignment="1">
      <alignment horizont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2013. évi szakfeladatok önkorm.és hivatal1" xfId="59"/>
    <cellStyle name="Normál_címrend1" xfId="60"/>
    <cellStyle name="Normál_Köttsv.2004" xfId="61"/>
    <cellStyle name="Normál_KVRENMUNKA" xfId="62"/>
    <cellStyle name="Normál_mérleg" xfId="63"/>
    <cellStyle name="Normál_Vált.2003-04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1">
      <pane xSplit="2" ySplit="4" topLeftCell="C5" activePane="bottomRight" state="frozen"/>
      <selection pane="topLeft" activeCell="C94" sqref="C94"/>
      <selection pane="topRight" activeCell="C94" sqref="C94"/>
      <selection pane="bottomLeft" activeCell="C94" sqref="C94"/>
      <selection pane="bottomRight" activeCell="D18" sqref="D18"/>
    </sheetView>
  </sheetViews>
  <sheetFormatPr defaultColWidth="9.00390625" defaultRowHeight="12.75"/>
  <cols>
    <col min="1" max="1" width="3.875" style="1" customWidth="1"/>
    <col min="2" max="2" width="46.625" style="1" customWidth="1"/>
    <col min="3" max="3" width="10.00390625" style="1" customWidth="1"/>
    <col min="4" max="4" width="10.625" style="1" customWidth="1"/>
    <col min="5" max="5" width="10.875" style="1" customWidth="1"/>
    <col min="6" max="7" width="10.75390625" style="1" customWidth="1"/>
    <col min="8" max="16384" width="9.125" style="1" customWidth="1"/>
  </cols>
  <sheetData>
    <row r="1" spans="1:3" ht="15">
      <c r="A1" s="278" t="s">
        <v>0</v>
      </c>
      <c r="B1" s="278"/>
      <c r="C1" s="278"/>
    </row>
    <row r="2" spans="2:3" ht="12.75" customHeight="1" thickBot="1">
      <c r="B2" s="280" t="s">
        <v>1</v>
      </c>
      <c r="C2" s="280"/>
    </row>
    <row r="3" spans="1:4" s="145" customFormat="1" ht="12" customHeight="1" thickBot="1">
      <c r="A3" s="143"/>
      <c r="B3" s="144" t="s">
        <v>2</v>
      </c>
      <c r="C3" s="152" t="s">
        <v>3</v>
      </c>
      <c r="D3" s="153" t="s">
        <v>202</v>
      </c>
    </row>
    <row r="4" spans="1:4" s="142" customFormat="1" ht="21" customHeight="1" thickBot="1">
      <c r="A4" s="146"/>
      <c r="B4" s="154" t="s">
        <v>4</v>
      </c>
      <c r="C4" s="155" t="s">
        <v>5</v>
      </c>
      <c r="D4" s="156" t="s">
        <v>382</v>
      </c>
    </row>
    <row r="5" spans="1:4" ht="12" customHeight="1">
      <c r="A5" s="147" t="s">
        <v>6</v>
      </c>
      <c r="B5" s="3" t="s">
        <v>7</v>
      </c>
      <c r="C5" s="157">
        <f>C6+C7+C8</f>
        <v>1232158</v>
      </c>
      <c r="D5" s="4">
        <f>D6+D7+D8</f>
        <v>1232158</v>
      </c>
    </row>
    <row r="6" spans="1:4" ht="12" customHeight="1">
      <c r="A6" s="147" t="s">
        <v>8</v>
      </c>
      <c r="B6" s="5" t="s">
        <v>9</v>
      </c>
      <c r="C6" s="150">
        <f>61667+32150+91307-3000+25000</f>
        <v>207124</v>
      </c>
      <c r="D6" s="6">
        <f>61667+32150+91307-3000+25000</f>
        <v>207124</v>
      </c>
    </row>
    <row r="7" spans="1:4" ht="12" customHeight="1">
      <c r="A7" s="147" t="s">
        <v>10</v>
      </c>
      <c r="B7" s="5" t="s">
        <v>11</v>
      </c>
      <c r="C7" s="150">
        <v>2864</v>
      </c>
      <c r="D7" s="6">
        <v>2864</v>
      </c>
    </row>
    <row r="8" spans="1:4" ht="12" customHeight="1">
      <c r="A8" s="147" t="s">
        <v>12</v>
      </c>
      <c r="B8" s="5" t="s">
        <v>13</v>
      </c>
      <c r="C8" s="150">
        <f>SUM(C9:C15)</f>
        <v>1022170</v>
      </c>
      <c r="D8" s="6">
        <f>SUM(D9:D15)</f>
        <v>1022170</v>
      </c>
    </row>
    <row r="9" spans="1:4" ht="12" customHeight="1">
      <c r="A9" s="147" t="s">
        <v>14</v>
      </c>
      <c r="B9" s="7" t="s">
        <v>15</v>
      </c>
      <c r="C9" s="151">
        <v>900000</v>
      </c>
      <c r="D9" s="8">
        <v>900000</v>
      </c>
    </row>
    <row r="10" spans="1:4" ht="12" customHeight="1">
      <c r="A10" s="147" t="s">
        <v>16</v>
      </c>
      <c r="B10" s="7" t="s">
        <v>17</v>
      </c>
      <c r="C10" s="151">
        <v>49500</v>
      </c>
      <c r="D10" s="8">
        <v>49500</v>
      </c>
    </row>
    <row r="11" spans="1:4" ht="12" customHeight="1">
      <c r="A11" s="147" t="s">
        <v>18</v>
      </c>
      <c r="B11" s="7" t="s">
        <v>19</v>
      </c>
      <c r="C11" s="151">
        <v>2000</v>
      </c>
      <c r="D11" s="8">
        <v>2000</v>
      </c>
    </row>
    <row r="12" spans="1:4" ht="12" customHeight="1">
      <c r="A12" s="147" t="s">
        <v>20</v>
      </c>
      <c r="B12" s="7" t="s">
        <v>21</v>
      </c>
      <c r="C12" s="151">
        <v>46400</v>
      </c>
      <c r="D12" s="8">
        <v>46400</v>
      </c>
    </row>
    <row r="13" spans="1:4" ht="12" customHeight="1">
      <c r="A13" s="147" t="s">
        <v>22</v>
      </c>
      <c r="B13" s="7" t="s">
        <v>23</v>
      </c>
      <c r="C13" s="151"/>
      <c r="D13" s="8"/>
    </row>
    <row r="14" spans="1:4" ht="12" customHeight="1">
      <c r="A14" s="147" t="s">
        <v>24</v>
      </c>
      <c r="B14" s="7" t="s">
        <v>25</v>
      </c>
      <c r="C14" s="151">
        <v>9790</v>
      </c>
      <c r="D14" s="8">
        <v>9790</v>
      </c>
    </row>
    <row r="15" spans="1:4" ht="12" customHeight="1">
      <c r="A15" s="147" t="s">
        <v>26</v>
      </c>
      <c r="B15" s="7" t="s">
        <v>27</v>
      </c>
      <c r="C15" s="151">
        <f>1250+6850+2180+5000-800</f>
        <v>14480</v>
      </c>
      <c r="D15" s="8">
        <f>1250+6850+2180+5000-800</f>
        <v>14480</v>
      </c>
    </row>
    <row r="16" spans="1:4" ht="12" customHeight="1">
      <c r="A16" s="147" t="s">
        <v>28</v>
      </c>
      <c r="B16" s="7"/>
      <c r="C16" s="151"/>
      <c r="D16" s="8"/>
    </row>
    <row r="17" spans="1:4" ht="12" customHeight="1">
      <c r="A17" s="147" t="s">
        <v>29</v>
      </c>
      <c r="B17" s="5" t="s">
        <v>30</v>
      </c>
      <c r="C17" s="150">
        <f>SUM(C18:C26)</f>
        <v>774719</v>
      </c>
      <c r="D17" s="6">
        <f>SUM(D18:D26)</f>
        <v>923355</v>
      </c>
    </row>
    <row r="18" spans="1:4" ht="12" customHeight="1">
      <c r="A18" s="147" t="s">
        <v>31</v>
      </c>
      <c r="B18" s="7" t="s">
        <v>32</v>
      </c>
      <c r="C18" s="151">
        <f>762369+9018</f>
        <v>771387</v>
      </c>
      <c r="D18" s="8">
        <f>762369+9018+4541</f>
        <v>775928</v>
      </c>
    </row>
    <row r="19" spans="1:4" ht="12" customHeight="1">
      <c r="A19" s="147" t="s">
        <v>33</v>
      </c>
      <c r="B19" s="7" t="s">
        <v>34</v>
      </c>
      <c r="C19" s="151"/>
      <c r="D19" s="8"/>
    </row>
    <row r="20" spans="1:4" ht="12" customHeight="1">
      <c r="A20" s="147" t="s">
        <v>35</v>
      </c>
      <c r="B20" s="7" t="s">
        <v>36</v>
      </c>
      <c r="C20" s="151"/>
      <c r="D20" s="8"/>
    </row>
    <row r="21" spans="1:4" ht="12" customHeight="1">
      <c r="A21" s="147" t="s">
        <v>37</v>
      </c>
      <c r="B21" s="7" t="s">
        <v>38</v>
      </c>
      <c r="C21" s="151"/>
      <c r="D21" s="8">
        <v>123187</v>
      </c>
    </row>
    <row r="22" spans="1:4" ht="12" customHeight="1">
      <c r="A22" s="147" t="s">
        <v>39</v>
      </c>
      <c r="B22" s="7" t="s">
        <v>40</v>
      </c>
      <c r="C22" s="151">
        <f>2856+476</f>
        <v>3332</v>
      </c>
      <c r="D22" s="8">
        <f>2856+476+5808+14647</f>
        <v>23787</v>
      </c>
    </row>
    <row r="23" spans="1:4" ht="12" customHeight="1">
      <c r="A23" s="147" t="s">
        <v>41</v>
      </c>
      <c r="B23" s="7" t="s">
        <v>42</v>
      </c>
      <c r="C23" s="151"/>
      <c r="D23" s="8"/>
    </row>
    <row r="24" spans="1:4" ht="12" customHeight="1">
      <c r="A24" s="147"/>
      <c r="B24" s="7" t="s">
        <v>410</v>
      </c>
      <c r="C24" s="151"/>
      <c r="D24" s="8">
        <v>453</v>
      </c>
    </row>
    <row r="25" spans="1:4" ht="12" customHeight="1">
      <c r="A25" s="147" t="s">
        <v>43</v>
      </c>
      <c r="B25" s="7" t="s">
        <v>44</v>
      </c>
      <c r="C25" s="151"/>
      <c r="D25" s="8"/>
    </row>
    <row r="26" spans="1:4" ht="12" customHeight="1">
      <c r="A26" s="147" t="s">
        <v>45</v>
      </c>
      <c r="B26" s="7"/>
      <c r="C26" s="151"/>
      <c r="D26" s="8"/>
    </row>
    <row r="27" spans="1:4" ht="12" customHeight="1">
      <c r="A27" s="147" t="s">
        <v>46</v>
      </c>
      <c r="B27" s="5" t="s">
        <v>47</v>
      </c>
      <c r="C27" s="150">
        <f>SUM(C28:C31)</f>
        <v>95860</v>
      </c>
      <c r="D27" s="6">
        <f>SUM(D28:D31)</f>
        <v>95860</v>
      </c>
    </row>
    <row r="28" spans="1:4" ht="12" customHeight="1">
      <c r="A28" s="147" t="s">
        <v>48</v>
      </c>
      <c r="B28" s="7" t="s">
        <v>49</v>
      </c>
      <c r="C28" s="151">
        <v>19000</v>
      </c>
      <c r="D28" s="8">
        <v>19000</v>
      </c>
    </row>
    <row r="29" spans="1:4" ht="12" customHeight="1">
      <c r="A29" s="147" t="s">
        <v>50</v>
      </c>
      <c r="B29" s="7" t="s">
        <v>51</v>
      </c>
      <c r="C29" s="151">
        <v>6860</v>
      </c>
      <c r="D29" s="8">
        <v>6860</v>
      </c>
    </row>
    <row r="30" spans="1:4" ht="12" customHeight="1">
      <c r="A30" s="147" t="s">
        <v>52</v>
      </c>
      <c r="B30" s="7" t="s">
        <v>53</v>
      </c>
      <c r="C30" s="151"/>
      <c r="D30" s="8"/>
    </row>
    <row r="31" spans="1:4" ht="12" customHeight="1">
      <c r="A31" s="147" t="s">
        <v>54</v>
      </c>
      <c r="B31" s="7" t="s">
        <v>55</v>
      </c>
      <c r="C31" s="151">
        <v>70000</v>
      </c>
      <c r="D31" s="8">
        <v>70000</v>
      </c>
    </row>
    <row r="32" spans="1:4" s="9" customFormat="1" ht="12" customHeight="1">
      <c r="A32" s="147" t="s">
        <v>56</v>
      </c>
      <c r="B32" s="5" t="s">
        <v>57</v>
      </c>
      <c r="C32" s="150">
        <f>C33+C35</f>
        <v>968784</v>
      </c>
      <c r="D32" s="6">
        <f>D33+D35</f>
        <v>968784</v>
      </c>
    </row>
    <row r="33" spans="1:4" ht="12" customHeight="1">
      <c r="A33" s="147" t="s">
        <v>58</v>
      </c>
      <c r="B33" s="7" t="s">
        <v>59</v>
      </c>
      <c r="C33" s="151">
        <f>770284-5000+200000</f>
        <v>965284</v>
      </c>
      <c r="D33" s="8">
        <f>770284-5000+200000</f>
        <v>965284</v>
      </c>
    </row>
    <row r="34" spans="1:4" ht="12" customHeight="1">
      <c r="A34" s="147" t="s">
        <v>60</v>
      </c>
      <c r="B34" s="5" t="s">
        <v>200</v>
      </c>
      <c r="C34" s="151">
        <v>124500</v>
      </c>
      <c r="D34" s="8">
        <v>124500</v>
      </c>
    </row>
    <row r="35" spans="1:4" ht="12" customHeight="1">
      <c r="A35" s="147" t="s">
        <v>61</v>
      </c>
      <c r="B35" s="5" t="s">
        <v>201</v>
      </c>
      <c r="C35" s="151">
        <f>13500-10000</f>
        <v>3500</v>
      </c>
      <c r="D35" s="8">
        <f>13500-10000</f>
        <v>3500</v>
      </c>
    </row>
    <row r="36" spans="1:4" ht="12" customHeight="1">
      <c r="A36" s="147" t="s">
        <v>62</v>
      </c>
      <c r="B36" s="7" t="s">
        <v>63</v>
      </c>
      <c r="C36" s="151"/>
      <c r="D36" s="8"/>
    </row>
    <row r="37" spans="1:4" ht="12" customHeight="1">
      <c r="A37" s="147" t="s">
        <v>64</v>
      </c>
      <c r="B37" s="5" t="s">
        <v>65</v>
      </c>
      <c r="C37" s="150">
        <f>C38+C39</f>
        <v>1612936</v>
      </c>
      <c r="D37" s="6">
        <f>D38+D39</f>
        <v>1612936</v>
      </c>
    </row>
    <row r="38" spans="1:4" ht="12" customHeight="1">
      <c r="A38" s="147" t="s">
        <v>66</v>
      </c>
      <c r="B38" s="7" t="s">
        <v>67</v>
      </c>
      <c r="C38" s="151"/>
      <c r="D38" s="8"/>
    </row>
    <row r="39" spans="1:4" ht="12" customHeight="1">
      <c r="A39" s="147" t="s">
        <v>68</v>
      </c>
      <c r="B39" s="7" t="s">
        <v>69</v>
      </c>
      <c r="C39" s="151">
        <f>1561358+51578</f>
        <v>1612936</v>
      </c>
      <c r="D39" s="8">
        <f>1561358+51578</f>
        <v>1612936</v>
      </c>
    </row>
    <row r="40" spans="1:4" ht="12" customHeight="1">
      <c r="A40" s="147" t="s">
        <v>70</v>
      </c>
      <c r="B40" s="5" t="s">
        <v>71</v>
      </c>
      <c r="C40" s="150">
        <v>6500</v>
      </c>
      <c r="D40" s="6">
        <v>6500</v>
      </c>
    </row>
    <row r="41" spans="1:4" ht="12" customHeight="1" thickBot="1">
      <c r="A41" s="147" t="s">
        <v>72</v>
      </c>
      <c r="B41" s="14"/>
      <c r="C41" s="158"/>
      <c r="D41" s="159"/>
    </row>
    <row r="42" spans="1:4" ht="18.75" customHeight="1" thickBot="1">
      <c r="A42" s="147" t="s">
        <v>73</v>
      </c>
      <c r="B42" s="10" t="s">
        <v>74</v>
      </c>
      <c r="C42" s="160">
        <f>SUM(C5+C17+C27+C32+C37+C40)</f>
        <v>4690957</v>
      </c>
      <c r="D42" s="11">
        <f>SUM(D5+D17+D27+D32+D37+D40)</f>
        <v>4839593</v>
      </c>
    </row>
    <row r="43" spans="1:4" ht="15.75" customHeight="1">
      <c r="A43" s="147" t="s">
        <v>75</v>
      </c>
      <c r="B43" s="162" t="s">
        <v>76</v>
      </c>
      <c r="C43" s="163">
        <f>SUM(C44:C45)</f>
        <v>1200000</v>
      </c>
      <c r="D43" s="164">
        <f>SUM(D44:D45)</f>
        <v>1200000</v>
      </c>
    </row>
    <row r="44" spans="1:4" ht="12" customHeight="1">
      <c r="A44" s="147" t="s">
        <v>77</v>
      </c>
      <c r="B44" s="7" t="s">
        <v>78</v>
      </c>
      <c r="C44" s="151">
        <v>200000</v>
      </c>
      <c r="D44" s="8">
        <v>200000</v>
      </c>
    </row>
    <row r="45" spans="1:4" ht="12" customHeight="1">
      <c r="A45" s="147" t="s">
        <v>79</v>
      </c>
      <c r="B45" s="7" t="s">
        <v>80</v>
      </c>
      <c r="C45" s="151">
        <v>1000000</v>
      </c>
      <c r="D45" s="8">
        <v>1000000</v>
      </c>
    </row>
    <row r="46" spans="1:4" ht="12" customHeight="1">
      <c r="A46" s="147" t="s">
        <v>81</v>
      </c>
      <c r="B46" s="7" t="s">
        <v>82</v>
      </c>
      <c r="C46" s="151"/>
      <c r="D46" s="8"/>
    </row>
    <row r="47" spans="1:4" ht="12" customHeight="1">
      <c r="A47" s="147" t="s">
        <v>83</v>
      </c>
      <c r="B47" s="7"/>
      <c r="C47" s="151"/>
      <c r="D47" s="8"/>
    </row>
    <row r="48" spans="1:4" ht="12" customHeight="1">
      <c r="A48" s="147" t="s">
        <v>84</v>
      </c>
      <c r="B48" s="5" t="s">
        <v>85</v>
      </c>
      <c r="C48" s="150"/>
      <c r="D48" s="6"/>
    </row>
    <row r="49" spans="1:4" ht="12" customHeight="1">
      <c r="A49" s="147" t="s">
        <v>86</v>
      </c>
      <c r="B49" s="7" t="s">
        <v>87</v>
      </c>
      <c r="C49" s="151"/>
      <c r="D49" s="8"/>
    </row>
    <row r="50" spans="1:4" ht="12" customHeight="1">
      <c r="A50" s="147" t="s">
        <v>88</v>
      </c>
      <c r="B50" s="7" t="s">
        <v>89</v>
      </c>
      <c r="C50" s="151"/>
      <c r="D50" s="8"/>
    </row>
    <row r="51" spans="1:4" ht="12" customHeight="1">
      <c r="A51" s="147" t="s">
        <v>90</v>
      </c>
      <c r="B51" s="5" t="s">
        <v>91</v>
      </c>
      <c r="C51" s="150"/>
      <c r="D51" s="6"/>
    </row>
    <row r="52" spans="1:4" ht="12" customHeight="1">
      <c r="A52" s="147" t="s">
        <v>92</v>
      </c>
      <c r="B52" s="5" t="s">
        <v>93</v>
      </c>
      <c r="C52" s="150">
        <f>SUM(C53:C55)</f>
        <v>0</v>
      </c>
      <c r="D52" s="6">
        <f>SUM(D53:D55)</f>
        <v>0</v>
      </c>
    </row>
    <row r="53" spans="1:4" ht="12" customHeight="1">
      <c r="A53" s="147" t="s">
        <v>94</v>
      </c>
      <c r="B53" s="7" t="s">
        <v>95</v>
      </c>
      <c r="C53" s="151"/>
      <c r="D53" s="8"/>
    </row>
    <row r="54" spans="1:4" ht="12" customHeight="1">
      <c r="A54" s="147" t="s">
        <v>96</v>
      </c>
      <c r="B54" s="7" t="s">
        <v>97</v>
      </c>
      <c r="C54" s="151"/>
      <c r="D54" s="8"/>
    </row>
    <row r="55" spans="1:4" ht="12" customHeight="1">
      <c r="A55" s="147" t="s">
        <v>98</v>
      </c>
      <c r="B55" s="7" t="s">
        <v>99</v>
      </c>
      <c r="C55" s="151"/>
      <c r="D55" s="8"/>
    </row>
    <row r="56" spans="1:4" ht="12" customHeight="1">
      <c r="A56" s="147" t="s">
        <v>100</v>
      </c>
      <c r="B56" s="5" t="s">
        <v>101</v>
      </c>
      <c r="C56" s="151"/>
      <c r="D56" s="8"/>
    </row>
    <row r="57" spans="1:4" ht="12" customHeight="1" thickBot="1">
      <c r="A57" s="147" t="s">
        <v>102</v>
      </c>
      <c r="B57" s="14"/>
      <c r="C57" s="165"/>
      <c r="D57" s="15"/>
    </row>
    <row r="58" spans="1:4" ht="18.75" customHeight="1" thickBot="1">
      <c r="A58" s="147" t="s">
        <v>103</v>
      </c>
      <c r="B58" s="25" t="s">
        <v>104</v>
      </c>
      <c r="C58" s="166">
        <f>SUM(C48+C51+C52+C56)</f>
        <v>0</v>
      </c>
      <c r="D58" s="23">
        <f>SUM(D48+D51+D52+D56)</f>
        <v>0</v>
      </c>
    </row>
    <row r="59" spans="1:4" ht="18.75" customHeight="1" thickBot="1">
      <c r="A59" s="148" t="s">
        <v>105</v>
      </c>
      <c r="B59" s="12" t="s">
        <v>106</v>
      </c>
      <c r="C59" s="161">
        <f>SUM(C42+C43+C58)</f>
        <v>5890957</v>
      </c>
      <c r="D59" s="13">
        <f>SUM(D42+D43+D58)</f>
        <v>6039593</v>
      </c>
    </row>
    <row r="60" spans="1:3" ht="18.75" customHeight="1">
      <c r="A60" s="16"/>
      <c r="B60" s="17"/>
      <c r="C60" s="18"/>
    </row>
    <row r="61" spans="1:4" ht="12.75">
      <c r="A61" s="16"/>
      <c r="B61" s="19"/>
      <c r="C61" s="20"/>
      <c r="D61" s="19"/>
    </row>
    <row r="62" spans="1:4" ht="15">
      <c r="A62" s="279" t="s">
        <v>107</v>
      </c>
      <c r="B62" s="279"/>
      <c r="C62" s="279"/>
      <c r="D62" s="19"/>
    </row>
    <row r="63" spans="1:4" ht="13.5" thickBot="1">
      <c r="A63" s="16"/>
      <c r="B63" s="280" t="s">
        <v>1</v>
      </c>
      <c r="C63" s="280"/>
      <c r="D63" s="19"/>
    </row>
    <row r="64" spans="1:4" s="145" customFormat="1" ht="13.5" thickBot="1">
      <c r="A64" s="143"/>
      <c r="B64" s="144" t="s">
        <v>2</v>
      </c>
      <c r="C64" s="152" t="s">
        <v>3</v>
      </c>
      <c r="D64" s="153" t="s">
        <v>202</v>
      </c>
    </row>
    <row r="65" spans="1:4" ht="21" customHeight="1" thickBot="1">
      <c r="A65" s="167"/>
      <c r="B65" s="21" t="s">
        <v>108</v>
      </c>
      <c r="C65" s="168" t="s">
        <v>5</v>
      </c>
      <c r="D65" s="156" t="s">
        <v>382</v>
      </c>
    </row>
    <row r="66" spans="1:4" ht="12.75">
      <c r="A66" s="147" t="s">
        <v>109</v>
      </c>
      <c r="B66" s="3" t="s">
        <v>110</v>
      </c>
      <c r="C66" s="157">
        <f>SUM(C67:C70)</f>
        <v>3012428</v>
      </c>
      <c r="D66" s="4">
        <f>SUM(D67:D70)</f>
        <v>3012428</v>
      </c>
    </row>
    <row r="67" spans="1:4" ht="12.75">
      <c r="A67" s="147" t="s">
        <v>111</v>
      </c>
      <c r="B67" s="7" t="s">
        <v>112</v>
      </c>
      <c r="C67" s="151">
        <v>687606</v>
      </c>
      <c r="D67" s="8">
        <v>687606</v>
      </c>
    </row>
    <row r="68" spans="1:4" ht="12.75">
      <c r="A68" s="147" t="s">
        <v>113</v>
      </c>
      <c r="B68" s="7" t="s">
        <v>114</v>
      </c>
      <c r="C68" s="151">
        <v>130000</v>
      </c>
      <c r="D68" s="8">
        <v>130000</v>
      </c>
    </row>
    <row r="69" spans="1:4" ht="12.75">
      <c r="A69" s="147" t="s">
        <v>115</v>
      </c>
      <c r="B69" s="7" t="s">
        <v>116</v>
      </c>
      <c r="C69" s="151">
        <f>1188114+7952+9861+3360+200000+25000</f>
        <v>1434287</v>
      </c>
      <c r="D69" s="8">
        <f>1188114+7952+9861+3360+200000+25000</f>
        <v>1434287</v>
      </c>
    </row>
    <row r="70" spans="1:4" ht="12.75">
      <c r="A70" s="147" t="s">
        <v>117</v>
      </c>
      <c r="B70" s="7" t="s">
        <v>118</v>
      </c>
      <c r="C70" s="151">
        <f>768487-7952</f>
        <v>760535</v>
      </c>
      <c r="D70" s="8">
        <f>768487-7952</f>
        <v>760535</v>
      </c>
    </row>
    <row r="71" spans="1:4" ht="12.75">
      <c r="A71" s="147" t="s">
        <v>119</v>
      </c>
      <c r="B71" s="7" t="s">
        <v>120</v>
      </c>
      <c r="C71" s="151"/>
      <c r="D71" s="8"/>
    </row>
    <row r="72" spans="1:4" ht="12.75">
      <c r="A72" s="147" t="s">
        <v>121</v>
      </c>
      <c r="B72" s="7" t="s">
        <v>122</v>
      </c>
      <c r="C72" s="151">
        <v>1062859</v>
      </c>
      <c r="D72" s="8">
        <v>1062859</v>
      </c>
    </row>
    <row r="73" spans="1:4" ht="12.75">
      <c r="A73" s="147" t="s">
        <v>123</v>
      </c>
      <c r="B73" s="7" t="s">
        <v>124</v>
      </c>
      <c r="C73" s="151">
        <v>252255</v>
      </c>
      <c r="D73" s="8">
        <v>252255</v>
      </c>
    </row>
    <row r="74" spans="1:4" ht="12.75">
      <c r="A74" s="147" t="s">
        <v>125</v>
      </c>
      <c r="B74" s="7" t="s">
        <v>126</v>
      </c>
      <c r="C74" s="151">
        <v>700</v>
      </c>
      <c r="D74" s="8">
        <v>700</v>
      </c>
    </row>
    <row r="75" spans="1:4" ht="12.75">
      <c r="A75" s="147" t="s">
        <v>127</v>
      </c>
      <c r="B75" s="7" t="s">
        <v>128</v>
      </c>
      <c r="C75" s="151">
        <f>664960-362040-1850+460549-30000+9861-1977+3360+200000+25000+29600</f>
        <v>997463</v>
      </c>
      <c r="D75" s="8">
        <f>664960-362040-1850+460549-30000+9861-1977+3360+200000+25000+29600</f>
        <v>997463</v>
      </c>
    </row>
    <row r="76" spans="1:4" ht="12.75">
      <c r="A76" s="147" t="s">
        <v>129</v>
      </c>
      <c r="B76" s="7" t="s">
        <v>130</v>
      </c>
      <c r="C76" s="151">
        <v>30000</v>
      </c>
      <c r="D76" s="8">
        <v>30000</v>
      </c>
    </row>
    <row r="77" spans="1:4" ht="12.75">
      <c r="A77" s="147" t="s">
        <v>131</v>
      </c>
      <c r="B77" s="7" t="s">
        <v>132</v>
      </c>
      <c r="C77" s="151">
        <f>2600+332261+1850-29600</f>
        <v>307111</v>
      </c>
      <c r="D77" s="8">
        <f>2600+332261+1850-29600</f>
        <v>307111</v>
      </c>
    </row>
    <row r="78" spans="1:4" ht="12.75">
      <c r="A78" s="147" t="s">
        <v>133</v>
      </c>
      <c r="B78" s="22" t="s">
        <v>134</v>
      </c>
      <c r="C78" s="151">
        <v>362040</v>
      </c>
      <c r="D78" s="8">
        <v>362040</v>
      </c>
    </row>
    <row r="79" spans="1:4" ht="12.75">
      <c r="A79" s="147" t="s">
        <v>135</v>
      </c>
      <c r="B79" s="22" t="s">
        <v>136</v>
      </c>
      <c r="C79" s="151"/>
      <c r="D79" s="8"/>
    </row>
    <row r="80" spans="1:4" ht="12.75">
      <c r="A80" s="147" t="s">
        <v>137</v>
      </c>
      <c r="B80" s="22" t="s">
        <v>138</v>
      </c>
      <c r="C80" s="151"/>
      <c r="D80" s="8"/>
    </row>
    <row r="81" spans="1:4" ht="12.75">
      <c r="A81" s="147" t="s">
        <v>139</v>
      </c>
      <c r="B81" s="22" t="s">
        <v>140</v>
      </c>
      <c r="C81" s="151"/>
      <c r="D81" s="8"/>
    </row>
    <row r="82" spans="1:4" ht="12.75">
      <c r="A82" s="147" t="s">
        <v>141</v>
      </c>
      <c r="B82" s="22"/>
      <c r="C82" s="151"/>
      <c r="D82" s="8"/>
    </row>
    <row r="83" spans="1:4" ht="12.75">
      <c r="A83" s="147" t="s">
        <v>142</v>
      </c>
      <c r="B83" s="5" t="s">
        <v>143</v>
      </c>
      <c r="C83" s="150">
        <f>SUM(C84:C90)</f>
        <v>2008186</v>
      </c>
      <c r="D83" s="6">
        <f>SUM(D84:D90)</f>
        <v>2008186</v>
      </c>
    </row>
    <row r="84" spans="1:4" ht="12.75">
      <c r="A84" s="147" t="s">
        <v>144</v>
      </c>
      <c r="B84" s="7" t="s">
        <v>145</v>
      </c>
      <c r="C84" s="151">
        <f>1535839+3000</f>
        <v>1538839</v>
      </c>
      <c r="D84" s="8">
        <f>1535839+3000</f>
        <v>1538839</v>
      </c>
    </row>
    <row r="85" spans="1:4" ht="12.75">
      <c r="A85" s="147" t="s">
        <v>146</v>
      </c>
      <c r="B85" s="7" t="s">
        <v>147</v>
      </c>
      <c r="C85" s="151">
        <f>215144-3000</f>
        <v>212144</v>
      </c>
      <c r="D85" s="8">
        <f>215144-3000</f>
        <v>212144</v>
      </c>
    </row>
    <row r="86" spans="1:4" ht="12.75">
      <c r="A86" s="147" t="s">
        <v>148</v>
      </c>
      <c r="B86" s="22" t="s">
        <v>149</v>
      </c>
      <c r="C86" s="151">
        <v>70000</v>
      </c>
      <c r="D86" s="8">
        <v>70000</v>
      </c>
    </row>
    <row r="87" spans="1:4" ht="12.75">
      <c r="A87" s="147" t="s">
        <v>150</v>
      </c>
      <c r="B87" s="7" t="s">
        <v>151</v>
      </c>
      <c r="C87" s="151"/>
      <c r="D87" s="8"/>
    </row>
    <row r="88" spans="1:4" ht="12.75">
      <c r="A88" s="147" t="s">
        <v>152</v>
      </c>
      <c r="B88" s="22" t="s">
        <v>153</v>
      </c>
      <c r="C88" s="151">
        <v>187203</v>
      </c>
      <c r="D88" s="8">
        <v>187203</v>
      </c>
    </row>
    <row r="89" spans="1:4" ht="12.75">
      <c r="A89" s="147" t="s">
        <v>154</v>
      </c>
      <c r="B89" s="7" t="s">
        <v>155</v>
      </c>
      <c r="C89" s="151"/>
      <c r="D89" s="8"/>
    </row>
    <row r="90" spans="1:4" ht="12.75">
      <c r="A90" s="147" t="s">
        <v>156</v>
      </c>
      <c r="B90" s="22" t="s">
        <v>157</v>
      </c>
      <c r="C90" s="151"/>
      <c r="D90" s="8"/>
    </row>
    <row r="91" spans="1:4" ht="12.75">
      <c r="A91" s="147" t="s">
        <v>158</v>
      </c>
      <c r="B91" s="22" t="s">
        <v>159</v>
      </c>
      <c r="C91" s="151"/>
      <c r="D91" s="8"/>
    </row>
    <row r="92" spans="1:4" ht="12.75">
      <c r="A92" s="147" t="s">
        <v>160</v>
      </c>
      <c r="B92" s="22"/>
      <c r="C92" s="151"/>
      <c r="D92" s="8"/>
    </row>
    <row r="93" spans="1:4" ht="12.75">
      <c r="A93" s="147" t="s">
        <v>161</v>
      </c>
      <c r="B93" s="5" t="s">
        <v>162</v>
      </c>
      <c r="C93" s="150">
        <f>SUM(C94:C96)</f>
        <v>775153</v>
      </c>
      <c r="D93" s="6">
        <f>SUM(D94:D96)</f>
        <v>923789</v>
      </c>
    </row>
    <row r="94" spans="1:4" ht="12.75">
      <c r="A94" s="147" t="s">
        <v>163</v>
      </c>
      <c r="B94" s="7" t="s">
        <v>164</v>
      </c>
      <c r="C94" s="151"/>
      <c r="D94" s="8"/>
    </row>
    <row r="95" spans="1:4" ht="12.75">
      <c r="A95" s="147" t="s">
        <v>165</v>
      </c>
      <c r="B95" s="7" t="s">
        <v>166</v>
      </c>
      <c r="C95" s="151">
        <f>17436+5000-9861-2342+50850</f>
        <v>61083</v>
      </c>
      <c r="D95" s="8">
        <f>17436+5000-9861-2342+50850+4541+453+5808+123187+14647</f>
        <v>209719</v>
      </c>
    </row>
    <row r="96" spans="1:4" ht="12.75">
      <c r="A96" s="147" t="s">
        <v>167</v>
      </c>
      <c r="B96" s="7" t="s">
        <v>168</v>
      </c>
      <c r="C96" s="151">
        <f>714070</f>
        <v>714070</v>
      </c>
      <c r="D96" s="8">
        <f>714070</f>
        <v>714070</v>
      </c>
    </row>
    <row r="97" spans="1:4" ht="13.5" thickBot="1">
      <c r="A97" s="147" t="s">
        <v>169</v>
      </c>
      <c r="B97" s="14" t="s">
        <v>170</v>
      </c>
      <c r="C97" s="165"/>
      <c r="D97" s="15"/>
    </row>
    <row r="98" spans="1:4" ht="18.75" customHeight="1" thickBot="1">
      <c r="A98" s="147" t="s">
        <v>171</v>
      </c>
      <c r="B98" s="10" t="s">
        <v>172</v>
      </c>
      <c r="C98" s="166">
        <f>SUM(C66+C83+C93+C97)</f>
        <v>5795767</v>
      </c>
      <c r="D98" s="23">
        <f>SUM(D66+D83+D93+D97)</f>
        <v>5944403</v>
      </c>
    </row>
    <row r="99" spans="1:4" ht="12.75">
      <c r="A99" s="147" t="s">
        <v>173</v>
      </c>
      <c r="B99" s="3" t="s">
        <v>174</v>
      </c>
      <c r="C99" s="157">
        <f>SUM(C100:C103)</f>
        <v>95190</v>
      </c>
      <c r="D99" s="4">
        <f>SUM(D100:D103)</f>
        <v>95190</v>
      </c>
    </row>
    <row r="100" spans="1:4" ht="12.75">
      <c r="A100" s="147" t="s">
        <v>175</v>
      </c>
      <c r="B100" s="7" t="s">
        <v>176</v>
      </c>
      <c r="C100" s="151"/>
      <c r="D100" s="8"/>
    </row>
    <row r="101" spans="1:4" ht="12.75">
      <c r="A101" s="147" t="s">
        <v>177</v>
      </c>
      <c r="B101" s="7" t="s">
        <v>178</v>
      </c>
      <c r="C101" s="151">
        <f>146040-50850</f>
        <v>95190</v>
      </c>
      <c r="D101" s="8">
        <f>146040-50850</f>
        <v>95190</v>
      </c>
    </row>
    <row r="102" spans="1:4" ht="12.75">
      <c r="A102" s="147" t="s">
        <v>179</v>
      </c>
      <c r="B102" s="7" t="s">
        <v>180</v>
      </c>
      <c r="C102" s="151"/>
      <c r="D102" s="8"/>
    </row>
    <row r="103" spans="1:4" ht="12.75" customHeight="1">
      <c r="A103" s="147" t="s">
        <v>181</v>
      </c>
      <c r="B103" s="24" t="s">
        <v>182</v>
      </c>
      <c r="C103" s="151"/>
      <c r="D103" s="8"/>
    </row>
    <row r="104" spans="1:4" ht="12.75">
      <c r="A104" s="147" t="s">
        <v>183</v>
      </c>
      <c r="B104" s="22" t="s">
        <v>184</v>
      </c>
      <c r="C104" s="151"/>
      <c r="D104" s="8"/>
    </row>
    <row r="105" spans="1:4" ht="12.75">
      <c r="A105" s="147" t="s">
        <v>185</v>
      </c>
      <c r="B105" s="22" t="s">
        <v>186</v>
      </c>
      <c r="C105" s="151"/>
      <c r="D105" s="8"/>
    </row>
    <row r="106" spans="1:4" ht="13.5" thickBot="1">
      <c r="A106" s="147" t="s">
        <v>187</v>
      </c>
      <c r="B106" s="14" t="s">
        <v>188</v>
      </c>
      <c r="C106" s="169"/>
      <c r="D106" s="170"/>
    </row>
    <row r="107" spans="1:4" ht="18.75" customHeight="1" thickBot="1">
      <c r="A107" s="147" t="s">
        <v>189</v>
      </c>
      <c r="B107" s="25" t="s">
        <v>190</v>
      </c>
      <c r="C107" s="166">
        <f>SUM(C99+C103+C106)</f>
        <v>95190</v>
      </c>
      <c r="D107" s="23">
        <f>SUM(D99+D103+D106)</f>
        <v>95190</v>
      </c>
    </row>
    <row r="108" spans="1:4" ht="18.75" customHeight="1" thickBot="1">
      <c r="A108" s="147" t="s">
        <v>191</v>
      </c>
      <c r="B108" s="26" t="s">
        <v>192</v>
      </c>
      <c r="C108" s="161">
        <f>SUM(C98+C107)</f>
        <v>5890957</v>
      </c>
      <c r="D108" s="13">
        <f>SUM(D98+D107)</f>
        <v>6039593</v>
      </c>
    </row>
    <row r="109" spans="1:4" ht="13.5" thickBot="1">
      <c r="A109" s="147" t="s">
        <v>193</v>
      </c>
      <c r="B109" s="174"/>
      <c r="C109" s="175"/>
      <c r="D109" s="176"/>
    </row>
    <row r="110" spans="1:4" ht="18.75" customHeight="1" thickBot="1">
      <c r="A110" s="147" t="s">
        <v>194</v>
      </c>
      <c r="B110" s="173" t="s">
        <v>195</v>
      </c>
      <c r="C110" s="158">
        <f>SUM(C42-C98)</f>
        <v>-1104810</v>
      </c>
      <c r="D110" s="159">
        <f>SUM(D42-D98)</f>
        <v>-1104810</v>
      </c>
    </row>
    <row r="111" spans="1:4" ht="30" customHeight="1" thickBot="1">
      <c r="A111" s="147" t="s">
        <v>196</v>
      </c>
      <c r="B111" s="28" t="s">
        <v>197</v>
      </c>
      <c r="C111" s="161">
        <f>C110+C43</f>
        <v>95190</v>
      </c>
      <c r="D111" s="13">
        <f>D110+D43</f>
        <v>95190</v>
      </c>
    </row>
    <row r="112" spans="1:4" ht="18.75" customHeight="1" thickBot="1">
      <c r="A112" s="148" t="s">
        <v>198</v>
      </c>
      <c r="B112" s="29" t="s">
        <v>199</v>
      </c>
      <c r="C112" s="177">
        <f>SUM(C58-C107)</f>
        <v>-95190</v>
      </c>
      <c r="D112" s="27">
        <f>SUM(D58-D107)</f>
        <v>-95190</v>
      </c>
    </row>
  </sheetData>
  <mergeCells count="4">
    <mergeCell ref="A1:C1"/>
    <mergeCell ref="A62:C62"/>
    <mergeCell ref="B2:C2"/>
    <mergeCell ref="B63:C63"/>
  </mergeCells>
  <printOptions horizontalCentered="1" verticalCentered="1"/>
  <pageMargins left="0.3937007874015748" right="0.3937007874015748" top="0.7874015748031497" bottom="0.4724409448818898" header="0.3937007874015748" footer="0.07874015748031496"/>
  <pageSetup horizontalDpi="600" verticalDpi="600" orientation="portrait" scale="95" r:id="rId1"/>
  <headerFooter alignWithMargins="0">
    <oddHeader xml:space="preserve">&amp;L&amp;8  1. melléklet a …/…..(….) önkormányzati rendelethez&amp;C&amp;"Arial CE,Félkövér"&amp;11
Kisvárda Város Önkormányzata 2013. évi költségvetésének pénzügyi mérlege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pane xSplit="2" ySplit="4" topLeftCell="C11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C31" sqref="C31"/>
    </sheetView>
  </sheetViews>
  <sheetFormatPr defaultColWidth="9.00390625" defaultRowHeight="12.75"/>
  <cols>
    <col min="1" max="1" width="3.25390625" style="1" customWidth="1"/>
    <col min="2" max="2" width="38.75390625" style="1" customWidth="1"/>
    <col min="3" max="4" width="9.75390625" style="1" customWidth="1"/>
    <col min="5" max="5" width="33.25390625" style="1" customWidth="1"/>
    <col min="6" max="7" width="9.625" style="1" customWidth="1"/>
    <col min="8" max="16384" width="9.125" style="1" customWidth="1"/>
  </cols>
  <sheetData>
    <row r="2" spans="5:7" ht="12.75" customHeight="1" thickBot="1">
      <c r="E2" s="280" t="s">
        <v>1</v>
      </c>
      <c r="F2" s="280"/>
      <c r="G2" s="149"/>
    </row>
    <row r="3" spans="1:7" ht="12.75" customHeight="1" thickBot="1">
      <c r="A3" s="2"/>
      <c r="B3" s="227" t="s">
        <v>2</v>
      </c>
      <c r="C3" s="228" t="s">
        <v>3</v>
      </c>
      <c r="D3" s="229" t="s">
        <v>202</v>
      </c>
      <c r="E3" s="227" t="s">
        <v>413</v>
      </c>
      <c r="F3" s="228" t="s">
        <v>278</v>
      </c>
      <c r="G3" s="229" t="s">
        <v>279</v>
      </c>
    </row>
    <row r="4" spans="1:7" ht="23.25" customHeight="1" thickBot="1">
      <c r="A4" s="258"/>
      <c r="B4" s="230" t="s">
        <v>204</v>
      </c>
      <c r="C4" s="168" t="s">
        <v>205</v>
      </c>
      <c r="D4" s="156" t="s">
        <v>382</v>
      </c>
      <c r="E4" s="30" t="s">
        <v>206</v>
      </c>
      <c r="F4" s="168" t="s">
        <v>205</v>
      </c>
      <c r="G4" s="156" t="s">
        <v>382</v>
      </c>
    </row>
    <row r="5" spans="1:7" ht="12" customHeight="1">
      <c r="A5" s="147" t="s">
        <v>6</v>
      </c>
      <c r="B5" s="231" t="s">
        <v>207</v>
      </c>
      <c r="C5" s="171">
        <f>187988-3000+25000</f>
        <v>209988</v>
      </c>
      <c r="D5" s="172">
        <f>187988-3000+25000</f>
        <v>209988</v>
      </c>
      <c r="E5" s="231" t="s">
        <v>208</v>
      </c>
      <c r="F5" s="171">
        <v>1062859</v>
      </c>
      <c r="G5" s="172">
        <v>1062859</v>
      </c>
    </row>
    <row r="6" spans="1:7" ht="12" customHeight="1">
      <c r="A6" s="147" t="s">
        <v>8</v>
      </c>
      <c r="B6" s="22" t="s">
        <v>209</v>
      </c>
      <c r="C6" s="151">
        <v>1022170</v>
      </c>
      <c r="D6" s="8">
        <v>1022170</v>
      </c>
      <c r="E6" s="22" t="s">
        <v>210</v>
      </c>
      <c r="F6" s="151">
        <v>252255</v>
      </c>
      <c r="G6" s="8">
        <v>252255</v>
      </c>
    </row>
    <row r="7" spans="1:7" ht="12" customHeight="1">
      <c r="A7" s="147" t="s">
        <v>10</v>
      </c>
      <c r="B7" s="22" t="s">
        <v>211</v>
      </c>
      <c r="C7" s="151">
        <f>765701-3460+9018</f>
        <v>771259</v>
      </c>
      <c r="D7" s="8">
        <f>923355-3460-453</f>
        <v>919442</v>
      </c>
      <c r="E7" s="22" t="s">
        <v>212</v>
      </c>
      <c r="F7" s="151">
        <f>731619+9861-1977+3360+200000+25000+29600</f>
        <v>997463</v>
      </c>
      <c r="G7" s="8">
        <f>731619+9861-1977+3360+200000+25000+29600</f>
        <v>997463</v>
      </c>
    </row>
    <row r="8" spans="1:7" ht="12" customHeight="1">
      <c r="A8" s="147" t="s">
        <v>12</v>
      </c>
      <c r="B8" s="22" t="s">
        <v>213</v>
      </c>
      <c r="C8" s="151">
        <f>770284-5000+200000</f>
        <v>965284</v>
      </c>
      <c r="D8" s="8">
        <f>770284-5000+200000</f>
        <v>965284</v>
      </c>
      <c r="E8" s="7" t="s">
        <v>214</v>
      </c>
      <c r="F8" s="151"/>
      <c r="G8" s="8"/>
    </row>
    <row r="9" spans="1:7" ht="12" customHeight="1">
      <c r="A9" s="147" t="s">
        <v>14</v>
      </c>
      <c r="B9" s="22" t="s">
        <v>215</v>
      </c>
      <c r="C9" s="151"/>
      <c r="D9" s="8"/>
      <c r="E9" s="22" t="s">
        <v>216</v>
      </c>
      <c r="F9" s="151">
        <v>30000</v>
      </c>
      <c r="G9" s="8">
        <v>30000</v>
      </c>
    </row>
    <row r="10" spans="1:7" ht="12" customHeight="1">
      <c r="A10" s="147" t="s">
        <v>16</v>
      </c>
      <c r="B10" s="22" t="s">
        <v>217</v>
      </c>
      <c r="C10" s="151"/>
      <c r="D10" s="8"/>
      <c r="E10" s="22" t="s">
        <v>218</v>
      </c>
      <c r="F10" s="151">
        <v>700</v>
      </c>
      <c r="G10" s="8">
        <v>700</v>
      </c>
    </row>
    <row r="11" spans="1:7" ht="12" customHeight="1">
      <c r="A11" s="147" t="s">
        <v>18</v>
      </c>
      <c r="B11" s="22"/>
      <c r="C11" s="151"/>
      <c r="D11" s="8"/>
      <c r="E11" s="22" t="s">
        <v>219</v>
      </c>
      <c r="F11" s="151">
        <f>334734+1977-29600</f>
        <v>307111</v>
      </c>
      <c r="G11" s="8">
        <f>334734+1977-29600</f>
        <v>307111</v>
      </c>
    </row>
    <row r="12" spans="1:7" ht="12" customHeight="1">
      <c r="A12" s="147" t="s">
        <v>20</v>
      </c>
      <c r="B12" s="22"/>
      <c r="C12" s="151"/>
      <c r="D12" s="8"/>
      <c r="E12" s="22" t="s">
        <v>220</v>
      </c>
      <c r="F12" s="151">
        <v>362040</v>
      </c>
      <c r="G12" s="8">
        <v>362040</v>
      </c>
    </row>
    <row r="13" spans="1:7" ht="12" customHeight="1">
      <c r="A13" s="147" t="s">
        <v>22</v>
      </c>
      <c r="B13" s="22"/>
      <c r="C13" s="151"/>
      <c r="D13" s="8"/>
      <c r="E13" s="22" t="s">
        <v>221</v>
      </c>
      <c r="F13" s="151"/>
      <c r="G13" s="8"/>
    </row>
    <row r="14" spans="1:7" ht="12" customHeight="1">
      <c r="A14" s="147" t="s">
        <v>24</v>
      </c>
      <c r="B14" s="22"/>
      <c r="C14" s="151"/>
      <c r="D14" s="8"/>
      <c r="E14" s="22" t="s">
        <v>222</v>
      </c>
      <c r="F14" s="151"/>
      <c r="G14" s="8"/>
    </row>
    <row r="15" spans="1:7" ht="12" customHeight="1">
      <c r="A15" s="147" t="s">
        <v>26</v>
      </c>
      <c r="B15" s="22"/>
      <c r="C15" s="151"/>
      <c r="D15" s="8"/>
      <c r="E15" s="22" t="s">
        <v>223</v>
      </c>
      <c r="F15" s="151"/>
      <c r="G15" s="8"/>
    </row>
    <row r="16" spans="1:7" ht="12" customHeight="1" thickBot="1">
      <c r="A16" s="147" t="s">
        <v>28</v>
      </c>
      <c r="B16" s="232"/>
      <c r="C16" s="165"/>
      <c r="D16" s="15"/>
      <c r="E16" s="232" t="s">
        <v>224</v>
      </c>
      <c r="F16" s="165">
        <f>22436-9861-2342+50850</f>
        <v>61083</v>
      </c>
      <c r="G16" s="15">
        <v>209719</v>
      </c>
    </row>
    <row r="17" spans="1:7" ht="22.5" customHeight="1" thickBot="1">
      <c r="A17" s="147" t="s">
        <v>29</v>
      </c>
      <c r="B17" s="34" t="s">
        <v>225</v>
      </c>
      <c r="C17" s="233">
        <f>SUM(C5:C16)</f>
        <v>2968701</v>
      </c>
      <c r="D17" s="31">
        <f>SUM(D5:D16)</f>
        <v>3116884</v>
      </c>
      <c r="E17" s="32" t="s">
        <v>226</v>
      </c>
      <c r="F17" s="233">
        <f>SUM(F5:F16)</f>
        <v>3073511</v>
      </c>
      <c r="G17" s="31">
        <f>SUM(G5:G16)</f>
        <v>3222147</v>
      </c>
    </row>
    <row r="18" spans="1:7" ht="21.75" customHeight="1">
      <c r="A18" s="147" t="s">
        <v>31</v>
      </c>
      <c r="B18" s="234" t="s">
        <v>227</v>
      </c>
      <c r="C18" s="157">
        <v>200000</v>
      </c>
      <c r="D18" s="4">
        <v>200000</v>
      </c>
      <c r="E18" s="231" t="s">
        <v>228</v>
      </c>
      <c r="F18" s="171">
        <f>146040-50850</f>
        <v>95190</v>
      </c>
      <c r="G18" s="172">
        <f>146040-50850</f>
        <v>95190</v>
      </c>
    </row>
    <row r="19" spans="1:7" ht="12" customHeight="1">
      <c r="A19" s="147" t="s">
        <v>33</v>
      </c>
      <c r="B19" s="259" t="s">
        <v>229</v>
      </c>
      <c r="C19" s="150"/>
      <c r="D19" s="6"/>
      <c r="E19" s="22" t="s">
        <v>230</v>
      </c>
      <c r="F19" s="151"/>
      <c r="G19" s="8"/>
    </row>
    <row r="20" spans="1:7" ht="12" customHeight="1">
      <c r="A20" s="147" t="s">
        <v>35</v>
      </c>
      <c r="B20" s="22" t="s">
        <v>231</v>
      </c>
      <c r="C20" s="151"/>
      <c r="D20" s="8"/>
      <c r="E20" s="22" t="s">
        <v>232</v>
      </c>
      <c r="F20" s="226"/>
      <c r="G20" s="33"/>
    </row>
    <row r="21" spans="1:7" ht="12" customHeight="1">
      <c r="A21" s="147" t="s">
        <v>37</v>
      </c>
      <c r="B21" s="22" t="s">
        <v>233</v>
      </c>
      <c r="C21" s="151"/>
      <c r="D21" s="8"/>
      <c r="E21" s="22" t="s">
        <v>234</v>
      </c>
      <c r="F21" s="150"/>
      <c r="G21" s="6"/>
    </row>
    <row r="22" spans="1:7" ht="12" customHeight="1">
      <c r="A22" s="147" t="s">
        <v>39</v>
      </c>
      <c r="B22" s="22" t="s">
        <v>235</v>
      </c>
      <c r="C22" s="151"/>
      <c r="D22" s="8"/>
      <c r="E22" s="22" t="s">
        <v>236</v>
      </c>
      <c r="F22" s="151"/>
      <c r="G22" s="8"/>
    </row>
    <row r="23" spans="1:7" ht="12" customHeight="1">
      <c r="A23" s="147" t="s">
        <v>41</v>
      </c>
      <c r="B23" s="22" t="s">
        <v>237</v>
      </c>
      <c r="C23" s="151"/>
      <c r="D23" s="8"/>
      <c r="E23" s="22" t="s">
        <v>238</v>
      </c>
      <c r="F23" s="151"/>
      <c r="G23" s="8"/>
    </row>
    <row r="24" spans="1:7" ht="12" customHeight="1">
      <c r="A24" s="147" t="s">
        <v>43</v>
      </c>
      <c r="B24" s="22" t="s">
        <v>239</v>
      </c>
      <c r="C24" s="151"/>
      <c r="D24" s="8"/>
      <c r="E24" s="22" t="s">
        <v>240</v>
      </c>
      <c r="F24" s="151"/>
      <c r="G24" s="8"/>
    </row>
    <row r="25" spans="1:7" ht="12" customHeight="1">
      <c r="A25" s="147" t="s">
        <v>45</v>
      </c>
      <c r="B25" s="22" t="s">
        <v>241</v>
      </c>
      <c r="C25" s="151"/>
      <c r="D25" s="8"/>
      <c r="E25" s="22" t="s">
        <v>242</v>
      </c>
      <c r="F25" s="150"/>
      <c r="G25" s="6"/>
    </row>
    <row r="26" spans="1:7" ht="12" customHeight="1">
      <c r="A26" s="147" t="s">
        <v>46</v>
      </c>
      <c r="B26" s="22" t="s">
        <v>243</v>
      </c>
      <c r="C26" s="150"/>
      <c r="D26" s="6"/>
      <c r="E26" s="22"/>
      <c r="F26" s="150"/>
      <c r="G26" s="6"/>
    </row>
    <row r="27" spans="1:7" ht="12" customHeight="1">
      <c r="A27" s="147" t="s">
        <v>48</v>
      </c>
      <c r="B27" s="22" t="s">
        <v>244</v>
      </c>
      <c r="C27" s="151"/>
      <c r="D27" s="8"/>
      <c r="E27" s="22"/>
      <c r="F27" s="151"/>
      <c r="G27" s="8"/>
    </row>
    <row r="28" spans="1:7" ht="12" customHeight="1" thickBot="1">
      <c r="A28" s="147" t="s">
        <v>50</v>
      </c>
      <c r="B28" s="232"/>
      <c r="C28" s="165"/>
      <c r="D28" s="15"/>
      <c r="E28" s="232"/>
      <c r="F28" s="158"/>
      <c r="G28" s="159"/>
    </row>
    <row r="29" spans="1:7" ht="22.5" customHeight="1" thickBot="1">
      <c r="A29" s="147" t="s">
        <v>52</v>
      </c>
      <c r="B29" s="34" t="s">
        <v>245</v>
      </c>
      <c r="C29" s="233">
        <f>SUM(C20:C28)</f>
        <v>0</v>
      </c>
      <c r="D29" s="31">
        <f>SUM(D20:D28)</f>
        <v>0</v>
      </c>
      <c r="E29" s="34" t="s">
        <v>246</v>
      </c>
      <c r="F29" s="233">
        <f>SUM(F18:F28)</f>
        <v>95190</v>
      </c>
      <c r="G29" s="31">
        <f>SUM(G18:G28)</f>
        <v>95190</v>
      </c>
    </row>
    <row r="30" spans="1:7" s="9" customFormat="1" ht="22.5" customHeight="1" thickBot="1">
      <c r="A30" s="147" t="s">
        <v>54</v>
      </c>
      <c r="B30" s="36" t="s">
        <v>247</v>
      </c>
      <c r="C30" s="236">
        <f>SUM(C17+C18+C19+C29)</f>
        <v>3168701</v>
      </c>
      <c r="D30" s="35">
        <f>SUM(D17+D18+D19+D29)</f>
        <v>3316884</v>
      </c>
      <c r="E30" s="36" t="s">
        <v>248</v>
      </c>
      <c r="F30" s="236">
        <f>SUM(F17+F29)</f>
        <v>3168701</v>
      </c>
      <c r="G30" s="35">
        <f>SUM(G17+G29)</f>
        <v>3317337</v>
      </c>
    </row>
    <row r="31" spans="1:7" ht="16.5" customHeight="1" thickBot="1">
      <c r="A31" s="148" t="s">
        <v>56</v>
      </c>
      <c r="B31" s="37" t="s">
        <v>249</v>
      </c>
      <c r="C31" s="233">
        <f>SUM(F17-C17)</f>
        <v>104810</v>
      </c>
      <c r="D31" s="31">
        <f>SUM(G17-D17)</f>
        <v>105263</v>
      </c>
      <c r="E31" s="37" t="s">
        <v>250</v>
      </c>
      <c r="F31" s="233"/>
      <c r="G31" s="31"/>
    </row>
    <row r="32" spans="1:7" ht="12.75" customHeight="1">
      <c r="A32" s="16"/>
      <c r="B32" s="38"/>
      <c r="C32" s="39"/>
      <c r="D32" s="39"/>
      <c r="E32" s="40"/>
      <c r="F32" s="39"/>
      <c r="G32" s="39"/>
    </row>
    <row r="33" spans="1:7" ht="12.75" customHeight="1">
      <c r="A33" s="16"/>
      <c r="B33" s="38"/>
      <c r="C33" s="39"/>
      <c r="D33" s="39"/>
      <c r="E33" s="40"/>
      <c r="F33" s="39"/>
      <c r="G33" s="39"/>
    </row>
    <row r="34" spans="1:7" ht="12.75" customHeight="1">
      <c r="A34" s="16"/>
      <c r="B34" s="38"/>
      <c r="C34" s="39"/>
      <c r="D34" s="39"/>
      <c r="E34" s="40"/>
      <c r="F34" s="39"/>
      <c r="G34" s="39"/>
    </row>
    <row r="35" spans="1:7" ht="12.75" customHeight="1">
      <c r="A35" s="16"/>
      <c r="B35" s="38"/>
      <c r="C35" s="39"/>
      <c r="D35" s="39"/>
      <c r="E35" s="40"/>
      <c r="F35" s="39"/>
      <c r="G35" s="39"/>
    </row>
    <row r="36" spans="1:7" ht="12.75" customHeight="1">
      <c r="A36" s="16"/>
      <c r="B36" s="38"/>
      <c r="C36" s="39"/>
      <c r="D36" s="39"/>
      <c r="E36" s="40"/>
      <c r="F36" s="39"/>
      <c r="G36" s="39"/>
    </row>
    <row r="37" spans="1:7" ht="12.75" customHeight="1">
      <c r="A37" s="16"/>
      <c r="B37" s="38"/>
      <c r="C37" s="39"/>
      <c r="D37" s="39"/>
      <c r="E37" s="40"/>
      <c r="F37" s="39"/>
      <c r="G37" s="39"/>
    </row>
    <row r="38" spans="1:7" ht="12.75" customHeight="1">
      <c r="A38" s="16"/>
      <c r="B38" s="38"/>
      <c r="C38" s="39"/>
      <c r="D38" s="39"/>
      <c r="E38" s="40"/>
      <c r="F38" s="39"/>
      <c r="G38" s="39"/>
    </row>
    <row r="39" spans="1:7" ht="12.75" customHeight="1">
      <c r="A39" s="16"/>
      <c r="B39" s="38"/>
      <c r="C39" s="39"/>
      <c r="D39" s="39"/>
      <c r="E39" s="40"/>
      <c r="F39" s="39"/>
      <c r="G39" s="39"/>
    </row>
    <row r="40" spans="1:7" ht="12.75" customHeight="1">
      <c r="A40" s="16"/>
      <c r="B40" s="38"/>
      <c r="C40" s="39"/>
      <c r="D40" s="39"/>
      <c r="E40" s="40"/>
      <c r="F40" s="39"/>
      <c r="G40" s="39"/>
    </row>
    <row r="41" spans="1:7" ht="12" customHeight="1">
      <c r="A41" s="16"/>
      <c r="B41" s="38"/>
      <c r="C41" s="39"/>
      <c r="D41" s="39"/>
      <c r="E41" s="40"/>
      <c r="F41" s="39"/>
      <c r="G41" s="39"/>
    </row>
    <row r="42" spans="1:7" ht="12" customHeight="1">
      <c r="A42" s="16"/>
      <c r="B42" s="38"/>
      <c r="C42" s="39"/>
      <c r="D42" s="39"/>
      <c r="E42" s="40"/>
      <c r="F42" s="39"/>
      <c r="G42" s="39"/>
    </row>
    <row r="43" spans="1:7" ht="12" customHeight="1">
      <c r="A43" s="16"/>
      <c r="B43" s="38"/>
      <c r="C43" s="39"/>
      <c r="D43" s="39"/>
      <c r="E43" s="40"/>
      <c r="F43" s="39"/>
      <c r="G43" s="39"/>
    </row>
    <row r="44" spans="1:7" ht="12" customHeight="1">
      <c r="A44" s="16"/>
      <c r="B44" s="38"/>
      <c r="C44" s="20"/>
      <c r="D44" s="20"/>
      <c r="E44" s="40"/>
      <c r="F44" s="39"/>
      <c r="G44" s="39"/>
    </row>
    <row r="45" spans="1:7" ht="12" customHeight="1">
      <c r="A45" s="16"/>
      <c r="B45" s="38"/>
      <c r="C45" s="20"/>
      <c r="D45" s="20"/>
      <c r="E45" s="40"/>
      <c r="F45" s="39"/>
      <c r="G45" s="39"/>
    </row>
  </sheetData>
  <mergeCells count="1">
    <mergeCell ref="E2:F2"/>
  </mergeCells>
  <printOptions horizontalCentered="1" verticalCentered="1"/>
  <pageMargins left="0.3937007874015748" right="0.3937007874015748" top="0.7874015748031497" bottom="0.4724409448818898" header="0.5905511811023623" footer="0.07874015748031496"/>
  <pageSetup horizontalDpi="600" verticalDpi="600" orientation="landscape" scale="95" r:id="rId1"/>
  <headerFooter alignWithMargins="0">
    <oddHeader>&amp;L&amp;8  2. melléklet a …/…..(….) önkormányzati rendelethez&amp;C&amp;"Arial CE,Félkövér"&amp;11
Működési célú  bevételek és kiadások mérlege&amp;R&amp;9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H30" sqref="H30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4" width="9.375" style="0" customWidth="1"/>
    <col min="5" max="5" width="33.25390625" style="0" customWidth="1"/>
    <col min="6" max="7" width="9.25390625" style="0" customWidth="1"/>
  </cols>
  <sheetData>
    <row r="1" spans="5:7" ht="13.5" thickBot="1">
      <c r="E1" s="280" t="s">
        <v>1</v>
      </c>
      <c r="F1" s="280"/>
      <c r="G1" s="149"/>
    </row>
    <row r="2" spans="1:7" ht="13.5" thickBot="1">
      <c r="A2" s="223"/>
      <c r="B2" s="227" t="s">
        <v>2</v>
      </c>
      <c r="C2" s="228" t="s">
        <v>3</v>
      </c>
      <c r="D2" s="229" t="s">
        <v>202</v>
      </c>
      <c r="E2" s="227" t="s">
        <v>203</v>
      </c>
      <c r="F2" s="228" t="s">
        <v>278</v>
      </c>
      <c r="G2" s="229" t="s">
        <v>279</v>
      </c>
    </row>
    <row r="3" spans="1:7" s="262" customFormat="1" ht="23.25" thickBot="1">
      <c r="A3" s="260"/>
      <c r="B3" s="261" t="s">
        <v>204</v>
      </c>
      <c r="C3" s="155" t="s">
        <v>205</v>
      </c>
      <c r="D3" s="156" t="s">
        <v>382</v>
      </c>
      <c r="E3" s="261" t="s">
        <v>206</v>
      </c>
      <c r="F3" s="155" t="s">
        <v>5</v>
      </c>
      <c r="G3" s="156" t="s">
        <v>382</v>
      </c>
    </row>
    <row r="4" spans="1:7" ht="12.75" customHeight="1">
      <c r="A4" s="224" t="s">
        <v>6</v>
      </c>
      <c r="B4" s="231" t="s">
        <v>251</v>
      </c>
      <c r="C4" s="171">
        <f>10000+9000</f>
        <v>19000</v>
      </c>
      <c r="D4" s="172">
        <f>10000+9000</f>
        <v>19000</v>
      </c>
      <c r="E4" s="231" t="s">
        <v>252</v>
      </c>
      <c r="F4" s="171">
        <f>1535839+3000</f>
        <v>1538839</v>
      </c>
      <c r="G4" s="172">
        <f>1535839+3000</f>
        <v>1538839</v>
      </c>
    </row>
    <row r="5" spans="1:7" ht="12.75" customHeight="1">
      <c r="A5" s="224" t="s">
        <v>8</v>
      </c>
      <c r="B5" s="22" t="s">
        <v>253</v>
      </c>
      <c r="C5" s="151">
        <v>6860</v>
      </c>
      <c r="D5" s="8">
        <v>6860</v>
      </c>
      <c r="E5" s="22" t="s">
        <v>254</v>
      </c>
      <c r="F5" s="151">
        <f>215144-3000</f>
        <v>212144</v>
      </c>
      <c r="G5" s="8">
        <f>215144-3000</f>
        <v>212144</v>
      </c>
    </row>
    <row r="6" spans="1:7" ht="12.75">
      <c r="A6" s="224" t="s">
        <v>10</v>
      </c>
      <c r="B6" s="22" t="s">
        <v>255</v>
      </c>
      <c r="C6" s="151"/>
      <c r="D6" s="8"/>
      <c r="E6" s="22" t="s">
        <v>256</v>
      </c>
      <c r="F6" s="151"/>
      <c r="G6" s="8"/>
    </row>
    <row r="7" spans="1:7" ht="12.75">
      <c r="A7" s="224" t="s">
        <v>12</v>
      </c>
      <c r="B7" s="7" t="s">
        <v>257</v>
      </c>
      <c r="C7" s="151">
        <v>70000</v>
      </c>
      <c r="D7" s="8">
        <v>70000</v>
      </c>
      <c r="E7" s="22" t="s">
        <v>258</v>
      </c>
      <c r="F7" s="151"/>
      <c r="G7" s="8"/>
    </row>
    <row r="8" spans="1:7" ht="12.75">
      <c r="A8" s="224" t="s">
        <v>14</v>
      </c>
      <c r="B8" s="7" t="s">
        <v>411</v>
      </c>
      <c r="C8" s="151"/>
      <c r="D8" s="8">
        <v>453</v>
      </c>
      <c r="E8" s="22" t="s">
        <v>259</v>
      </c>
      <c r="F8" s="151"/>
      <c r="G8" s="8"/>
    </row>
    <row r="9" spans="1:7" ht="12.75">
      <c r="A9" s="224" t="s">
        <v>16</v>
      </c>
      <c r="B9" s="22" t="s">
        <v>260</v>
      </c>
      <c r="C9" s="151"/>
      <c r="D9" s="8"/>
      <c r="E9" s="22" t="s">
        <v>224</v>
      </c>
      <c r="F9" s="151">
        <v>714070</v>
      </c>
      <c r="G9" s="8">
        <v>714070</v>
      </c>
    </row>
    <row r="10" spans="1:7" ht="12.75" customHeight="1">
      <c r="A10" s="224" t="s">
        <v>18</v>
      </c>
      <c r="B10" s="22" t="s">
        <v>261</v>
      </c>
      <c r="C10" s="151">
        <f>2888+572</f>
        <v>3460</v>
      </c>
      <c r="D10" s="8">
        <f>2888+572</f>
        <v>3460</v>
      </c>
      <c r="E10" s="22" t="s">
        <v>262</v>
      </c>
      <c r="F10" s="151">
        <v>187203</v>
      </c>
      <c r="G10" s="8">
        <v>187203</v>
      </c>
    </row>
    <row r="11" spans="1:7" ht="12.75" customHeight="1">
      <c r="A11" s="224" t="s">
        <v>20</v>
      </c>
      <c r="B11" s="22" t="s">
        <v>213</v>
      </c>
      <c r="C11" s="151">
        <f>13500-10000</f>
        <v>3500</v>
      </c>
      <c r="D11" s="8">
        <f>13500-10000</f>
        <v>3500</v>
      </c>
      <c r="E11" s="22" t="s">
        <v>263</v>
      </c>
      <c r="F11" s="151"/>
      <c r="G11" s="8"/>
    </row>
    <row r="12" spans="1:7" ht="12.75">
      <c r="A12" s="224" t="s">
        <v>22</v>
      </c>
      <c r="B12" s="22" t="s">
        <v>264</v>
      </c>
      <c r="C12" s="151">
        <f>1561358+51578</f>
        <v>1612936</v>
      </c>
      <c r="D12" s="8">
        <f>1561358+51578</f>
        <v>1612936</v>
      </c>
      <c r="E12" s="22" t="s">
        <v>265</v>
      </c>
      <c r="F12" s="151">
        <v>70000</v>
      </c>
      <c r="G12" s="8">
        <v>70000</v>
      </c>
    </row>
    <row r="13" spans="1:7" ht="12.75" customHeight="1">
      <c r="A13" s="224" t="s">
        <v>24</v>
      </c>
      <c r="B13" s="22" t="s">
        <v>266</v>
      </c>
      <c r="C13" s="151">
        <v>6500</v>
      </c>
      <c r="D13" s="8">
        <v>6500</v>
      </c>
      <c r="E13" s="22" t="s">
        <v>267</v>
      </c>
      <c r="F13" s="151"/>
      <c r="G13" s="8"/>
    </row>
    <row r="14" spans="1:7" ht="12.75" customHeight="1" thickBot="1">
      <c r="A14" s="224" t="s">
        <v>26</v>
      </c>
      <c r="B14" s="232" t="s">
        <v>268</v>
      </c>
      <c r="C14" s="165"/>
      <c r="D14" s="15"/>
      <c r="E14" s="232"/>
      <c r="F14" s="165"/>
      <c r="G14" s="15"/>
    </row>
    <row r="15" spans="1:7" ht="22.5" customHeight="1" thickBot="1">
      <c r="A15" s="224" t="s">
        <v>28</v>
      </c>
      <c r="B15" s="34" t="s">
        <v>225</v>
      </c>
      <c r="C15" s="233">
        <f>SUM(C4:C14)</f>
        <v>1722256</v>
      </c>
      <c r="D15" s="31">
        <f>SUM(D4:D14)</f>
        <v>1722709</v>
      </c>
      <c r="E15" s="34" t="s">
        <v>226</v>
      </c>
      <c r="F15" s="233">
        <f>SUM(F4:F13)</f>
        <v>2722256</v>
      </c>
      <c r="G15" s="31">
        <f>SUM(G4:G13)</f>
        <v>2722256</v>
      </c>
    </row>
    <row r="16" spans="1:7" ht="12.75">
      <c r="A16" s="224" t="s">
        <v>29</v>
      </c>
      <c r="B16" s="234" t="s">
        <v>269</v>
      </c>
      <c r="C16" s="157">
        <v>1000000</v>
      </c>
      <c r="D16" s="4">
        <v>1000000</v>
      </c>
      <c r="E16" s="231" t="s">
        <v>228</v>
      </c>
      <c r="F16" s="171"/>
      <c r="G16" s="172"/>
    </row>
    <row r="17" spans="1:7" ht="12.75">
      <c r="A17" s="224" t="s">
        <v>31</v>
      </c>
      <c r="B17" s="22" t="s">
        <v>270</v>
      </c>
      <c r="C17" s="226"/>
      <c r="D17" s="33"/>
      <c r="E17" s="22" t="s">
        <v>230</v>
      </c>
      <c r="F17" s="151"/>
      <c r="G17" s="8"/>
    </row>
    <row r="18" spans="1:7" ht="12.75">
      <c r="A18" s="224" t="s">
        <v>33</v>
      </c>
      <c r="B18" s="22" t="s">
        <v>233</v>
      </c>
      <c r="C18" s="151"/>
      <c r="D18" s="8"/>
      <c r="E18" s="22" t="s">
        <v>232</v>
      </c>
      <c r="F18" s="151"/>
      <c r="G18" s="8"/>
    </row>
    <row r="19" spans="1:7" ht="12.75" customHeight="1">
      <c r="A19" s="224" t="s">
        <v>35</v>
      </c>
      <c r="B19" s="22" t="s">
        <v>235</v>
      </c>
      <c r="C19" s="151"/>
      <c r="D19" s="8"/>
      <c r="E19" s="22" t="s">
        <v>271</v>
      </c>
      <c r="F19" s="151"/>
      <c r="G19" s="8"/>
    </row>
    <row r="20" spans="1:7" ht="12.75" customHeight="1">
      <c r="A20" s="224" t="s">
        <v>37</v>
      </c>
      <c r="B20" s="22" t="s">
        <v>272</v>
      </c>
      <c r="C20" s="151"/>
      <c r="D20" s="8"/>
      <c r="E20" s="22" t="s">
        <v>234</v>
      </c>
      <c r="F20" s="151"/>
      <c r="G20" s="8"/>
    </row>
    <row r="21" spans="1:7" ht="12.75" customHeight="1">
      <c r="A21" s="224" t="s">
        <v>39</v>
      </c>
      <c r="B21" s="22" t="s">
        <v>239</v>
      </c>
      <c r="C21" s="151"/>
      <c r="D21" s="8"/>
      <c r="E21" s="22" t="s">
        <v>236</v>
      </c>
      <c r="F21" s="151"/>
      <c r="G21" s="8"/>
    </row>
    <row r="22" spans="1:7" ht="12.75" customHeight="1">
      <c r="A22" s="224" t="s">
        <v>41</v>
      </c>
      <c r="B22" s="22" t="s">
        <v>241</v>
      </c>
      <c r="C22" s="151"/>
      <c r="D22" s="8"/>
      <c r="E22" s="22" t="s">
        <v>238</v>
      </c>
      <c r="F22" s="151"/>
      <c r="G22" s="8"/>
    </row>
    <row r="23" spans="1:7" ht="12.75" customHeight="1">
      <c r="A23" s="224" t="s">
        <v>43</v>
      </c>
      <c r="B23" s="22" t="s">
        <v>243</v>
      </c>
      <c r="C23" s="151"/>
      <c r="D23" s="8"/>
      <c r="E23" s="22" t="s">
        <v>240</v>
      </c>
      <c r="F23" s="151"/>
      <c r="G23" s="8"/>
    </row>
    <row r="24" spans="1:7" ht="12.75">
      <c r="A24" s="224" t="s">
        <v>45</v>
      </c>
      <c r="B24" s="22" t="s">
        <v>244</v>
      </c>
      <c r="C24" s="151"/>
      <c r="D24" s="8"/>
      <c r="E24" s="22" t="s">
        <v>242</v>
      </c>
      <c r="F24" s="151"/>
      <c r="G24" s="8"/>
    </row>
    <row r="25" spans="1:7" ht="12.75" customHeight="1" thickBot="1">
      <c r="A25" s="224" t="s">
        <v>46</v>
      </c>
      <c r="B25" s="232"/>
      <c r="C25" s="165"/>
      <c r="D25" s="15"/>
      <c r="E25" s="232"/>
      <c r="F25" s="165"/>
      <c r="G25" s="15"/>
    </row>
    <row r="26" spans="1:7" ht="22.5" customHeight="1" thickBot="1">
      <c r="A26" s="224" t="s">
        <v>48</v>
      </c>
      <c r="B26" s="34" t="s">
        <v>273</v>
      </c>
      <c r="C26" s="233">
        <f>SUM(C17:C25)</f>
        <v>0</v>
      </c>
      <c r="D26" s="31">
        <f>SUM(D17:D25)</f>
        <v>0</v>
      </c>
      <c r="E26" s="34" t="s">
        <v>274</v>
      </c>
      <c r="F26" s="233">
        <f>SUM(F16:F25)</f>
        <v>0</v>
      </c>
      <c r="G26" s="31">
        <f>SUM(G16:G25)</f>
        <v>0</v>
      </c>
    </row>
    <row r="27" spans="1:7" ht="22.5" customHeight="1" thickBot="1">
      <c r="A27" s="224" t="s">
        <v>50</v>
      </c>
      <c r="B27" s="235" t="s">
        <v>275</v>
      </c>
      <c r="C27" s="236">
        <f>SUM(C26+C16+C15)</f>
        <v>2722256</v>
      </c>
      <c r="D27" s="35">
        <f>SUM(D26+D16+D15)</f>
        <v>2722709</v>
      </c>
      <c r="E27" s="235" t="s">
        <v>276</v>
      </c>
      <c r="F27" s="236">
        <f>SUM(F26,F15)</f>
        <v>2722256</v>
      </c>
      <c r="G27" s="35">
        <f>SUM(G26,G15)</f>
        <v>2722256</v>
      </c>
    </row>
    <row r="28" spans="1:7" ht="16.5" customHeight="1" thickBot="1">
      <c r="A28" s="225" t="s">
        <v>52</v>
      </c>
      <c r="B28" s="37" t="s">
        <v>249</v>
      </c>
      <c r="C28" s="233">
        <f>SUM(F15-C15)</f>
        <v>1000000</v>
      </c>
      <c r="D28" s="31">
        <f>SUM(G15-D15)</f>
        <v>999547</v>
      </c>
      <c r="E28" s="37" t="s">
        <v>250</v>
      </c>
      <c r="F28" s="233"/>
      <c r="G28" s="31"/>
    </row>
    <row r="29" spans="2:7" ht="12.75">
      <c r="B29" s="38"/>
      <c r="C29" s="20"/>
      <c r="D29" s="20"/>
      <c r="E29" s="38"/>
      <c r="F29" s="39"/>
      <c r="G29" s="39"/>
    </row>
    <row r="30" spans="2:7" ht="12.75">
      <c r="B30" s="38"/>
      <c r="C30" s="20"/>
      <c r="D30" s="20"/>
      <c r="F30" s="39"/>
      <c r="G30" s="39"/>
    </row>
    <row r="31" spans="2:7" ht="12.75">
      <c r="B31" s="38"/>
      <c r="C31" s="20"/>
      <c r="D31" s="20"/>
      <c r="E31" s="38"/>
      <c r="F31" s="39"/>
      <c r="G31" s="39"/>
    </row>
    <row r="32" spans="2:4" ht="12.75">
      <c r="B32" s="38"/>
      <c r="C32" s="20"/>
      <c r="D32" s="20"/>
    </row>
    <row r="33" spans="2:7" ht="12.75">
      <c r="B33" s="38"/>
      <c r="C33" s="20"/>
      <c r="D33" s="20"/>
      <c r="E33" s="38"/>
      <c r="F33" s="39"/>
      <c r="G33" s="39"/>
    </row>
    <row r="34" spans="2:7" ht="12.75">
      <c r="B34" s="38"/>
      <c r="C34" s="20"/>
      <c r="D34" s="20"/>
      <c r="E34" s="38"/>
      <c r="F34" s="39"/>
      <c r="G34" s="39"/>
    </row>
    <row r="35" spans="2:7" ht="12.75">
      <c r="B35" s="38"/>
      <c r="C35" s="20"/>
      <c r="D35" s="20"/>
      <c r="E35" s="38"/>
      <c r="F35" s="39"/>
      <c r="G35" s="39"/>
    </row>
    <row r="36" spans="2:7" ht="12.75">
      <c r="B36" s="38"/>
      <c r="C36" s="20"/>
      <c r="D36" s="20"/>
      <c r="E36" s="38"/>
      <c r="F36" s="39"/>
      <c r="G36" s="39"/>
    </row>
    <row r="37" spans="2:7" ht="12.75">
      <c r="B37" s="38"/>
      <c r="C37" s="20"/>
      <c r="D37" s="20"/>
      <c r="E37" s="38"/>
      <c r="F37" s="39"/>
      <c r="G37" s="39"/>
    </row>
    <row r="38" spans="2:7" ht="12.75">
      <c r="B38" s="38"/>
      <c r="C38" s="20"/>
      <c r="D38" s="20"/>
      <c r="E38" s="38"/>
      <c r="F38" s="39"/>
      <c r="G38" s="39"/>
    </row>
    <row r="39" spans="2:7" ht="12.75">
      <c r="B39" s="38"/>
      <c r="C39" s="20"/>
      <c r="D39" s="20"/>
      <c r="E39" s="38"/>
      <c r="F39" s="39"/>
      <c r="G39" s="39"/>
    </row>
  </sheetData>
  <mergeCells count="1">
    <mergeCell ref="E1:F1"/>
  </mergeCells>
  <printOptions horizontalCentered="1" verticalCentered="1"/>
  <pageMargins left="0.7874015748031497" right="0.7874015748031497" top="0.7874015748031497" bottom="0.1968503937007874" header="0.3937007874015748" footer="0.31496062992125984"/>
  <pageSetup horizontalDpi="300" verticalDpi="300" orientation="landscape" paperSize="9" r:id="rId1"/>
  <headerFooter alignWithMargins="0">
    <oddHeader>&amp;L&amp;8  3. melléklet a …/…..(….) önkormányzati rendelethez&amp;C&amp;"Arial CE,Félkövér"&amp;12
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workbookViewId="0" topLeftCell="A1">
      <selection activeCell="O35" sqref="O35"/>
    </sheetView>
  </sheetViews>
  <sheetFormatPr defaultColWidth="9.00390625" defaultRowHeight="12.75"/>
  <cols>
    <col min="1" max="1" width="3.625" style="41" bestFit="1" customWidth="1"/>
    <col min="2" max="2" width="16.375" style="41" customWidth="1"/>
    <col min="3" max="3" width="10.375" style="41" bestFit="1" customWidth="1"/>
    <col min="4" max="4" width="10.25390625" style="41" customWidth="1"/>
    <col min="5" max="5" width="9.75390625" style="41" customWidth="1"/>
    <col min="6" max="6" width="10.75390625" style="41" customWidth="1"/>
    <col min="7" max="7" width="10.00390625" style="41" customWidth="1"/>
    <col min="8" max="8" width="10.375" style="41" customWidth="1"/>
    <col min="9" max="9" width="10.125" style="41" customWidth="1"/>
    <col min="10" max="10" width="11.00390625" style="41" customWidth="1"/>
    <col min="11" max="11" width="10.25390625" style="41" customWidth="1"/>
    <col min="12" max="12" width="10.00390625" style="41" customWidth="1"/>
    <col min="13" max="13" width="10.125" style="41" customWidth="1"/>
    <col min="14" max="14" width="9.75390625" style="41" customWidth="1"/>
    <col min="15" max="15" width="10.375" style="41" bestFit="1" customWidth="1"/>
    <col min="16" max="16" width="8.375" style="41" customWidth="1"/>
    <col min="17" max="17" width="7.875" style="41" customWidth="1"/>
    <col min="18" max="18" width="11.125" style="41" customWidth="1"/>
    <col min="19" max="16384" width="9.125" style="41" customWidth="1"/>
  </cols>
  <sheetData>
    <row r="1" spans="15:18" ht="12.75" customHeight="1">
      <c r="O1" s="283"/>
      <c r="P1" s="283"/>
      <c r="Q1" s="283"/>
      <c r="R1" s="283"/>
    </row>
    <row r="4" spans="15:18" ht="12.75" customHeight="1">
      <c r="O4" s="281" t="s">
        <v>277</v>
      </c>
      <c r="P4" s="281"/>
      <c r="Q4" s="282"/>
      <c r="R4" s="282"/>
    </row>
    <row r="5" ht="13.5" thickBot="1"/>
    <row r="6" spans="1:18" ht="13.5" thickBot="1">
      <c r="A6" s="42"/>
      <c r="B6" s="43" t="s">
        <v>2</v>
      </c>
      <c r="C6" s="44" t="s">
        <v>3</v>
      </c>
      <c r="D6" s="44" t="s">
        <v>202</v>
      </c>
      <c r="E6" s="44" t="s">
        <v>203</v>
      </c>
      <c r="F6" s="44" t="s">
        <v>278</v>
      </c>
      <c r="G6" s="44" t="s">
        <v>279</v>
      </c>
      <c r="H6" s="44" t="s">
        <v>280</v>
      </c>
      <c r="I6" s="44" t="s">
        <v>281</v>
      </c>
      <c r="J6" s="44" t="s">
        <v>282</v>
      </c>
      <c r="K6" s="44" t="s">
        <v>283</v>
      </c>
      <c r="L6" s="44" t="s">
        <v>284</v>
      </c>
      <c r="M6" s="44" t="s">
        <v>285</v>
      </c>
      <c r="N6" s="44" t="s">
        <v>286</v>
      </c>
      <c r="O6" s="44" t="s">
        <v>287</v>
      </c>
      <c r="P6" s="44" t="s">
        <v>288</v>
      </c>
      <c r="Q6" s="45" t="s">
        <v>289</v>
      </c>
      <c r="R6" s="46" t="s">
        <v>290</v>
      </c>
    </row>
    <row r="7" spans="1:18" ht="18" customHeight="1" thickBot="1">
      <c r="A7" s="47"/>
      <c r="B7" s="48"/>
      <c r="C7" s="49" t="s">
        <v>291</v>
      </c>
      <c r="D7" s="49"/>
      <c r="E7" s="49"/>
      <c r="F7" s="49"/>
      <c r="G7" s="49"/>
      <c r="H7" s="49"/>
      <c r="I7" s="49"/>
      <c r="J7" s="50"/>
      <c r="K7" s="50" t="s">
        <v>292</v>
      </c>
      <c r="L7" s="50"/>
      <c r="M7" s="50"/>
      <c r="N7" s="50"/>
      <c r="O7" s="50"/>
      <c r="P7" s="50"/>
      <c r="Q7" s="50"/>
      <c r="R7" s="51"/>
    </row>
    <row r="8" spans="1:18" ht="62.25" customHeight="1" thickBot="1">
      <c r="A8" s="47"/>
      <c r="B8" s="52" t="s">
        <v>293</v>
      </c>
      <c r="C8" s="53" t="s">
        <v>294</v>
      </c>
      <c r="D8" s="54" t="s">
        <v>295</v>
      </c>
      <c r="E8" s="55" t="s">
        <v>296</v>
      </c>
      <c r="F8" s="55" t="s">
        <v>297</v>
      </c>
      <c r="G8" s="55" t="s">
        <v>298</v>
      </c>
      <c r="H8" s="55" t="s">
        <v>299</v>
      </c>
      <c r="I8" s="56" t="s">
        <v>300</v>
      </c>
      <c r="J8" s="57" t="s">
        <v>301</v>
      </c>
      <c r="K8" s="58" t="s">
        <v>302</v>
      </c>
      <c r="L8" s="54" t="s">
        <v>303</v>
      </c>
      <c r="M8" s="55" t="s">
        <v>304</v>
      </c>
      <c r="N8" s="56" t="s">
        <v>305</v>
      </c>
      <c r="O8" s="56" t="s">
        <v>300</v>
      </c>
      <c r="P8" s="56" t="s">
        <v>306</v>
      </c>
      <c r="Q8" s="59" t="s">
        <v>307</v>
      </c>
      <c r="R8" s="57" t="s">
        <v>301</v>
      </c>
    </row>
    <row r="9" spans="1:19" ht="23.25" customHeight="1">
      <c r="A9" s="60" t="s">
        <v>6</v>
      </c>
      <c r="B9" s="61" t="s">
        <v>308</v>
      </c>
      <c r="C9" s="62">
        <v>1000</v>
      </c>
      <c r="D9" s="63">
        <v>10031</v>
      </c>
      <c r="E9" s="63"/>
      <c r="F9" s="63">
        <f>40735-10031-28000</f>
        <v>2704</v>
      </c>
      <c r="G9" s="63"/>
      <c r="H9" s="63">
        <f>14400+28000</f>
        <v>42400</v>
      </c>
      <c r="I9" s="64"/>
      <c r="J9" s="65">
        <f aca="true" t="shared" si="0" ref="J9:J14">SUM(C9:I9)</f>
        <v>56135</v>
      </c>
      <c r="K9" s="66">
        <v>31440</v>
      </c>
      <c r="L9" s="63">
        <v>8438</v>
      </c>
      <c r="M9" s="63">
        <f>13085+2600</f>
        <v>15685</v>
      </c>
      <c r="N9" s="63"/>
      <c r="O9" s="63">
        <v>572</v>
      </c>
      <c r="P9" s="64"/>
      <c r="Q9" s="67"/>
      <c r="R9" s="65">
        <f aca="true" t="shared" si="1" ref="R9:R14">SUM(K9:Q9)</f>
        <v>56135</v>
      </c>
      <c r="S9" s="68"/>
    </row>
    <row r="10" spans="1:19" ht="23.25" customHeight="1">
      <c r="A10" s="60" t="s">
        <v>8</v>
      </c>
      <c r="B10" s="69" t="s">
        <v>309</v>
      </c>
      <c r="C10" s="70">
        <f>21335</f>
        <v>21335</v>
      </c>
      <c r="D10" s="71">
        <v>10031</v>
      </c>
      <c r="E10" s="71"/>
      <c r="F10" s="71">
        <f>40796+2888-10031</f>
        <v>33653</v>
      </c>
      <c r="G10" s="71"/>
      <c r="H10" s="71">
        <f>500</f>
        <v>500</v>
      </c>
      <c r="I10" s="72"/>
      <c r="J10" s="73">
        <f t="shared" si="0"/>
        <v>65519</v>
      </c>
      <c r="K10" s="74">
        <v>32955</v>
      </c>
      <c r="L10" s="71">
        <v>8915</v>
      </c>
      <c r="M10" s="71">
        <v>20761</v>
      </c>
      <c r="N10" s="71"/>
      <c r="O10" s="71">
        <v>2888</v>
      </c>
      <c r="P10" s="72"/>
      <c r="Q10" s="75"/>
      <c r="R10" s="73">
        <f t="shared" si="1"/>
        <v>65519</v>
      </c>
      <c r="S10" s="68"/>
    </row>
    <row r="11" spans="1:19" ht="23.25" customHeight="1">
      <c r="A11" s="60" t="s">
        <v>10</v>
      </c>
      <c r="B11" s="69" t="s">
        <v>310</v>
      </c>
      <c r="C11" s="70">
        <v>140</v>
      </c>
      <c r="D11" s="71">
        <v>9018</v>
      </c>
      <c r="E11" s="71"/>
      <c r="F11" s="71">
        <f>5391-5000+1000</f>
        <v>1391</v>
      </c>
      <c r="G11" s="71"/>
      <c r="H11" s="71">
        <f>5000-1000</f>
        <v>4000</v>
      </c>
      <c r="I11" s="72">
        <v>51578</v>
      </c>
      <c r="J11" s="73">
        <f t="shared" si="0"/>
        <v>66127</v>
      </c>
      <c r="K11" s="74">
        <v>9314</v>
      </c>
      <c r="L11" s="71">
        <v>2385</v>
      </c>
      <c r="M11" s="71">
        <f>2850</f>
        <v>2850</v>
      </c>
      <c r="N11" s="71">
        <v>0</v>
      </c>
      <c r="O11" s="71">
        <v>51578</v>
      </c>
      <c r="P11" s="72"/>
      <c r="Q11" s="75"/>
      <c r="R11" s="73">
        <f t="shared" si="1"/>
        <v>66127</v>
      </c>
      <c r="S11" s="68"/>
    </row>
    <row r="12" spans="1:19" ht="23.25" customHeight="1">
      <c r="A12" s="60" t="s">
        <v>12</v>
      </c>
      <c r="B12" s="76" t="s">
        <v>311</v>
      </c>
      <c r="C12" s="70">
        <v>2864</v>
      </c>
      <c r="D12" s="71"/>
      <c r="E12" s="71"/>
      <c r="F12" s="71">
        <f>2336</f>
        <v>2336</v>
      </c>
      <c r="G12" s="71"/>
      <c r="H12" s="71">
        <f>124500+300</f>
        <v>124800</v>
      </c>
      <c r="I12" s="72"/>
      <c r="J12" s="73">
        <f t="shared" si="0"/>
        <v>130000</v>
      </c>
      <c r="K12" s="74">
        <v>64377</v>
      </c>
      <c r="L12" s="71">
        <v>15500</v>
      </c>
      <c r="M12" s="71">
        <v>50123</v>
      </c>
      <c r="N12" s="71"/>
      <c r="O12" s="71"/>
      <c r="P12" s="72"/>
      <c r="Q12" s="75"/>
      <c r="R12" s="73">
        <f t="shared" si="1"/>
        <v>130000</v>
      </c>
      <c r="S12" s="68"/>
    </row>
    <row r="13" spans="1:19" ht="23.25" customHeight="1">
      <c r="A13" s="60" t="s">
        <v>14</v>
      </c>
      <c r="B13" s="77" t="s">
        <v>312</v>
      </c>
      <c r="C13" s="78"/>
      <c r="D13" s="79">
        <v>209224</v>
      </c>
      <c r="E13" s="79"/>
      <c r="F13" s="79">
        <f>18453-15000</f>
        <v>3453</v>
      </c>
      <c r="G13" s="79"/>
      <c r="H13" s="79">
        <f>3750+15000</f>
        <v>18750</v>
      </c>
      <c r="I13" s="80"/>
      <c r="J13" s="73">
        <f t="shared" si="0"/>
        <v>231427</v>
      </c>
      <c r="K13" s="81">
        <v>156998</v>
      </c>
      <c r="L13" s="79">
        <v>42389</v>
      </c>
      <c r="M13" s="79">
        <v>32040</v>
      </c>
      <c r="N13" s="79">
        <v>0</v>
      </c>
      <c r="O13" s="82"/>
      <c r="P13" s="83"/>
      <c r="Q13" s="84"/>
      <c r="R13" s="73">
        <f t="shared" si="1"/>
        <v>231427</v>
      </c>
      <c r="S13" s="68"/>
    </row>
    <row r="14" spans="1:19" ht="24" thickBot="1">
      <c r="A14" s="60" t="s">
        <v>16</v>
      </c>
      <c r="B14" s="85" t="s">
        <v>313</v>
      </c>
      <c r="C14" s="86">
        <v>39192</v>
      </c>
      <c r="D14" s="87">
        <v>232874</v>
      </c>
      <c r="E14" s="87"/>
      <c r="F14" s="87">
        <f>51370-5770-40000</f>
        <v>5600</v>
      </c>
      <c r="G14" s="87"/>
      <c r="H14" s="87">
        <f>5770+40000</f>
        <v>45770</v>
      </c>
      <c r="I14" s="88"/>
      <c r="J14" s="89">
        <f t="shared" si="0"/>
        <v>323436</v>
      </c>
      <c r="K14" s="90">
        <v>195655</v>
      </c>
      <c r="L14" s="91">
        <v>50047</v>
      </c>
      <c r="M14" s="91">
        <v>77034</v>
      </c>
      <c r="N14" s="91">
        <v>700</v>
      </c>
      <c r="O14" s="91"/>
      <c r="P14" s="92"/>
      <c r="Q14" s="93"/>
      <c r="R14" s="89">
        <f t="shared" si="1"/>
        <v>323436</v>
      </c>
      <c r="S14" s="68"/>
    </row>
    <row r="15" spans="1:19" ht="23.25" customHeight="1" thickBot="1">
      <c r="A15" s="60" t="s">
        <v>18</v>
      </c>
      <c r="B15" s="94" t="s">
        <v>314</v>
      </c>
      <c r="C15" s="95">
        <f aca="true" t="shared" si="2" ref="C15:O15">SUM(C9:C14)</f>
        <v>64531</v>
      </c>
      <c r="D15" s="96">
        <f t="shared" si="2"/>
        <v>471178</v>
      </c>
      <c r="E15" s="96">
        <f t="shared" si="2"/>
        <v>0</v>
      </c>
      <c r="F15" s="96">
        <f t="shared" si="2"/>
        <v>49137</v>
      </c>
      <c r="G15" s="96">
        <f t="shared" si="2"/>
        <v>0</v>
      </c>
      <c r="H15" s="96">
        <f t="shared" si="2"/>
        <v>236220</v>
      </c>
      <c r="I15" s="97">
        <f t="shared" si="2"/>
        <v>51578</v>
      </c>
      <c r="J15" s="98">
        <f t="shared" si="2"/>
        <v>872644</v>
      </c>
      <c r="K15" s="95">
        <f t="shared" si="2"/>
        <v>490739</v>
      </c>
      <c r="L15" s="96">
        <f t="shared" si="2"/>
        <v>127674</v>
      </c>
      <c r="M15" s="96">
        <f t="shared" si="2"/>
        <v>198493</v>
      </c>
      <c r="N15" s="96">
        <f t="shared" si="2"/>
        <v>700</v>
      </c>
      <c r="O15" s="96">
        <f t="shared" si="2"/>
        <v>55038</v>
      </c>
      <c r="P15" s="97"/>
      <c r="Q15" s="99">
        <f>SUM(Q9:Q14)</f>
        <v>0</v>
      </c>
      <c r="R15" s="100">
        <f>SUM(R9:R14)</f>
        <v>872644</v>
      </c>
      <c r="S15" s="68"/>
    </row>
    <row r="16" spans="1:19" ht="23.25" customHeight="1">
      <c r="A16" s="60" t="s">
        <v>20</v>
      </c>
      <c r="B16" s="101" t="s">
        <v>315</v>
      </c>
      <c r="C16" s="102">
        <v>32150</v>
      </c>
      <c r="D16" s="103">
        <f>114836+19380+29025</f>
        <v>163241</v>
      </c>
      <c r="E16" s="103"/>
      <c r="F16" s="103">
        <f>604621-29025-252702-2500-7952-82000-30000-1000</f>
        <v>199442</v>
      </c>
      <c r="G16" s="103"/>
      <c r="H16" s="103">
        <f>252702+82000+30000+1000</f>
        <v>365702</v>
      </c>
      <c r="I16" s="104"/>
      <c r="J16" s="65">
        <f>SUM(C16:I16)</f>
        <v>760535</v>
      </c>
      <c r="K16" s="66">
        <v>220146</v>
      </c>
      <c r="L16" s="63">
        <v>59410</v>
      </c>
      <c r="M16" s="63">
        <f>483479-2500</f>
        <v>480979</v>
      </c>
      <c r="N16" s="63"/>
      <c r="O16" s="63"/>
      <c r="P16" s="64"/>
      <c r="Q16" s="67"/>
      <c r="R16" s="65">
        <f>SUM(K16:Q16)</f>
        <v>760535</v>
      </c>
      <c r="S16" s="68"/>
    </row>
    <row r="17" spans="1:19" ht="23.25" customHeight="1">
      <c r="A17" s="60" t="s">
        <v>22</v>
      </c>
      <c r="B17" s="105" t="s">
        <v>316</v>
      </c>
      <c r="C17" s="74">
        <f>1110477+25000</f>
        <v>1135477</v>
      </c>
      <c r="D17" s="71">
        <f>76539+108834-19380-29025+4541</f>
        <v>141509</v>
      </c>
      <c r="E17" s="71">
        <f>2856+476+123187+453+5808+14647</f>
        <v>147427</v>
      </c>
      <c r="F17" s="71"/>
      <c r="G17" s="71">
        <f>200000+1000000</f>
        <v>1200000</v>
      </c>
      <c r="H17" s="71">
        <f>616064-252702</f>
        <v>363362</v>
      </c>
      <c r="I17" s="72">
        <v>1667218</v>
      </c>
      <c r="J17" s="106">
        <f>SUM(C17:I17)</f>
        <v>4654993</v>
      </c>
      <c r="K17" s="74">
        <v>351974</v>
      </c>
      <c r="L17" s="71">
        <v>65171</v>
      </c>
      <c r="M17" s="71">
        <f>782221-8000+2500-800+3000+9861+3360+200000+25000</f>
        <v>1017142</v>
      </c>
      <c r="N17" s="71"/>
      <c r="O17" s="71">
        <v>1953148</v>
      </c>
      <c r="P17" s="72">
        <f>726645-2342+50850+4541+123187+453+5808+14647</f>
        <v>923789</v>
      </c>
      <c r="Q17" s="75">
        <f>146040-50850</f>
        <v>95190</v>
      </c>
      <c r="R17" s="73">
        <f>SUM(K17:Q17)</f>
        <v>4406414</v>
      </c>
      <c r="S17" s="68"/>
    </row>
    <row r="18" spans="1:19" ht="23.25" customHeight="1" thickBot="1">
      <c r="A18" s="60" t="s">
        <v>24</v>
      </c>
      <c r="B18" s="107"/>
      <c r="C18" s="108"/>
      <c r="D18" s="109"/>
      <c r="E18" s="109"/>
      <c r="F18" s="109"/>
      <c r="G18" s="109"/>
      <c r="H18" s="109"/>
      <c r="I18" s="110"/>
      <c r="J18" s="111"/>
      <c r="K18" s="112"/>
      <c r="L18" s="109"/>
      <c r="M18" s="109">
        <f>460549-7952-4018-200000</f>
        <v>248579</v>
      </c>
      <c r="N18" s="109"/>
      <c r="O18" s="109"/>
      <c r="P18" s="110"/>
      <c r="Q18" s="113"/>
      <c r="R18" s="73">
        <f>SUM(K18:Q18)</f>
        <v>248579</v>
      </c>
      <c r="S18" s="68"/>
    </row>
    <row r="19" spans="1:19" ht="22.5" customHeight="1" thickBot="1">
      <c r="A19" s="114" t="s">
        <v>26</v>
      </c>
      <c r="B19" s="115" t="s">
        <v>317</v>
      </c>
      <c r="C19" s="116">
        <f aca="true" t="shared" si="3" ref="C19:L19">SUM(C15+C16+C17)</f>
        <v>1232158</v>
      </c>
      <c r="D19" s="117">
        <f t="shared" si="3"/>
        <v>775928</v>
      </c>
      <c r="E19" s="117">
        <f t="shared" si="3"/>
        <v>147427</v>
      </c>
      <c r="F19" s="117">
        <f t="shared" si="3"/>
        <v>248579</v>
      </c>
      <c r="G19" s="117">
        <f t="shared" si="3"/>
        <v>1200000</v>
      </c>
      <c r="H19" s="117">
        <f t="shared" si="3"/>
        <v>965284</v>
      </c>
      <c r="I19" s="118">
        <f t="shared" si="3"/>
        <v>1718796</v>
      </c>
      <c r="J19" s="119">
        <f t="shared" si="3"/>
        <v>6288172</v>
      </c>
      <c r="K19" s="116">
        <f t="shared" si="3"/>
        <v>1062859</v>
      </c>
      <c r="L19" s="120">
        <f t="shared" si="3"/>
        <v>252255</v>
      </c>
      <c r="M19" s="120">
        <f>SUM(M15+M16+M17+M18)</f>
        <v>1945193</v>
      </c>
      <c r="N19" s="120">
        <f>SUM(N15+N16+N17)</f>
        <v>700</v>
      </c>
      <c r="O19" s="120">
        <f>SUM(O15+O16+O17)</f>
        <v>2008186</v>
      </c>
      <c r="P19" s="120">
        <f>SUM(P15+P16+P17)</f>
        <v>923789</v>
      </c>
      <c r="Q19" s="121">
        <f>SUM(Q15+Q16+Q17)</f>
        <v>95190</v>
      </c>
      <c r="R19" s="119">
        <f>SUM(R15+R16+R17+R18)</f>
        <v>6288172</v>
      </c>
      <c r="S19" s="68"/>
    </row>
    <row r="20" spans="10:18" ht="14.25">
      <c r="J20" s="122"/>
      <c r="K20" s="68"/>
      <c r="M20" s="123"/>
      <c r="R20" s="122">
        <f>R19-M18</f>
        <v>6039593</v>
      </c>
    </row>
    <row r="21" spans="3:18" ht="12.75">
      <c r="C21" s="68"/>
      <c r="D21" s="68"/>
      <c r="E21" s="68"/>
      <c r="F21" s="68"/>
      <c r="G21" s="68"/>
      <c r="H21" s="68"/>
      <c r="I21" s="68"/>
      <c r="J21" s="124"/>
      <c r="K21" s="68"/>
      <c r="L21" s="68"/>
      <c r="M21" s="68"/>
      <c r="N21" s="68"/>
      <c r="O21" s="68"/>
      <c r="P21" s="68"/>
      <c r="Q21" s="68"/>
      <c r="R21" s="124"/>
    </row>
    <row r="22" spans="3:18" ht="12.75">
      <c r="C22" s="68"/>
      <c r="D22" s="68"/>
      <c r="E22" s="68"/>
      <c r="F22" s="68"/>
      <c r="G22" s="68"/>
      <c r="H22" s="68"/>
      <c r="I22" s="68"/>
      <c r="J22" s="68"/>
      <c r="L22" s="68"/>
      <c r="M22" s="68"/>
      <c r="N22" s="68"/>
      <c r="O22" s="68"/>
      <c r="P22" s="68"/>
      <c r="Q22" s="68"/>
      <c r="R22" s="68"/>
    </row>
    <row r="23" spans="8:18" ht="12.75">
      <c r="H23" s="68"/>
      <c r="J23" s="68"/>
      <c r="R23" s="68"/>
    </row>
    <row r="24" ht="12.75">
      <c r="H24" s="68"/>
    </row>
    <row r="31" ht="12.75">
      <c r="I31" s="41" t="s">
        <v>318</v>
      </c>
    </row>
  </sheetData>
  <mergeCells count="2">
    <mergeCell ref="O4:R4"/>
    <mergeCell ref="O1:R1"/>
  </mergeCells>
  <printOptions/>
  <pageMargins left="0.27" right="0.17" top="1.17" bottom="0.25" header="0.66" footer="0.16"/>
  <pageSetup horizontalDpi="600" verticalDpi="600" orientation="landscape" paperSize="9" scale="80" r:id="rId1"/>
  <headerFooter alignWithMargins="0">
    <oddHeader>&amp;L&amp;8 4. melléklet a…/….(….) önkormányzati rendelethez&amp;C&amp;"Arial CE,Félkövér"&amp;11
Az  önkormányzat és intézményeinek tervezett 
 bevételei és kiadásai
&amp;R
&amp;8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E93"/>
  <sheetViews>
    <sheetView workbookViewId="0" topLeftCell="A46">
      <selection activeCell="C58" sqref="C58:D58"/>
    </sheetView>
  </sheetViews>
  <sheetFormatPr defaultColWidth="9.00390625" defaultRowHeight="12.75"/>
  <cols>
    <col min="1" max="1" width="4.00390625" style="125" bestFit="1" customWidth="1"/>
    <col min="2" max="2" width="62.875" style="125" customWidth="1"/>
    <col min="3" max="3" width="12.875" style="127" bestFit="1" customWidth="1"/>
    <col min="4" max="4" width="10.625" style="125" customWidth="1"/>
    <col min="5" max="16384" width="9.125" style="125" customWidth="1"/>
  </cols>
  <sheetData>
    <row r="5" ht="15">
      <c r="B5" s="126" t="s">
        <v>319</v>
      </c>
    </row>
    <row r="6" ht="15">
      <c r="B6" s="126"/>
    </row>
    <row r="7" ht="15">
      <c r="B7" s="126"/>
    </row>
    <row r="8" ht="15">
      <c r="B8" s="126"/>
    </row>
    <row r="9" ht="13.5" thickBot="1"/>
    <row r="10" spans="1:4" s="237" customFormat="1" ht="15" customHeight="1" thickBot="1">
      <c r="A10" s="238"/>
      <c r="B10" s="245" t="s">
        <v>2</v>
      </c>
      <c r="C10" s="246" t="s">
        <v>3</v>
      </c>
      <c r="D10" s="247" t="s">
        <v>202</v>
      </c>
    </row>
    <row r="11" spans="1:4" s="237" customFormat="1" ht="26.25" thickBot="1">
      <c r="A11" s="239"/>
      <c r="B11" s="248" t="s">
        <v>320</v>
      </c>
      <c r="C11" s="249" t="s">
        <v>5</v>
      </c>
      <c r="D11" s="250" t="s">
        <v>412</v>
      </c>
    </row>
    <row r="12" spans="1:4" ht="15" customHeight="1">
      <c r="A12" s="240" t="s">
        <v>6</v>
      </c>
      <c r="B12" s="251" t="s">
        <v>321</v>
      </c>
      <c r="C12" s="252">
        <v>10000</v>
      </c>
      <c r="D12" s="128">
        <v>10000</v>
      </c>
    </row>
    <row r="13" spans="1:4" ht="15" customHeight="1">
      <c r="A13" s="241" t="s">
        <v>8</v>
      </c>
      <c r="B13" s="139" t="s">
        <v>322</v>
      </c>
      <c r="C13" s="243">
        <v>24333</v>
      </c>
      <c r="D13" s="129">
        <v>24333</v>
      </c>
    </row>
    <row r="14" spans="1:4" ht="15" customHeight="1">
      <c r="A14" s="241" t="s">
        <v>10</v>
      </c>
      <c r="B14" s="139" t="s">
        <v>323</v>
      </c>
      <c r="C14" s="243">
        <v>71824</v>
      </c>
      <c r="D14" s="129">
        <v>71824</v>
      </c>
    </row>
    <row r="15" spans="1:4" ht="15" customHeight="1">
      <c r="A15" s="241" t="s">
        <v>12</v>
      </c>
      <c r="B15" s="138" t="s">
        <v>324</v>
      </c>
      <c r="C15" s="243">
        <v>157715</v>
      </c>
      <c r="D15" s="129">
        <v>157715</v>
      </c>
    </row>
    <row r="16" spans="1:4" ht="15" customHeight="1">
      <c r="A16" s="241" t="s">
        <v>14</v>
      </c>
      <c r="B16" s="138" t="s">
        <v>325</v>
      </c>
      <c r="C16" s="243">
        <f>175239-157715</f>
        <v>17524</v>
      </c>
      <c r="D16" s="129">
        <f>175239-157715</f>
        <v>17524</v>
      </c>
    </row>
    <row r="17" spans="1:5" ht="15" customHeight="1">
      <c r="A17" s="241" t="s">
        <v>16</v>
      </c>
      <c r="B17" s="138" t="s">
        <v>326</v>
      </c>
      <c r="C17" s="243">
        <v>285253</v>
      </c>
      <c r="D17" s="129">
        <v>285253</v>
      </c>
      <c r="E17" s="130"/>
    </row>
    <row r="18" spans="1:5" ht="15" customHeight="1">
      <c r="A18" s="241" t="s">
        <v>18</v>
      </c>
      <c r="B18" s="138" t="s">
        <v>327</v>
      </c>
      <c r="C18" s="243">
        <v>50338</v>
      </c>
      <c r="D18" s="129">
        <v>50338</v>
      </c>
      <c r="E18" s="130"/>
    </row>
    <row r="19" spans="1:5" ht="15" customHeight="1">
      <c r="A19" s="241" t="s">
        <v>20</v>
      </c>
      <c r="B19" s="138" t="s">
        <v>328</v>
      </c>
      <c r="C19" s="243">
        <v>182203</v>
      </c>
      <c r="D19" s="129">
        <v>182203</v>
      </c>
      <c r="E19" s="130"/>
    </row>
    <row r="20" spans="1:4" ht="15" customHeight="1">
      <c r="A20" s="241" t="s">
        <v>22</v>
      </c>
      <c r="B20" s="138" t="s">
        <v>329</v>
      </c>
      <c r="C20" s="243">
        <v>32483</v>
      </c>
      <c r="D20" s="129">
        <v>32483</v>
      </c>
    </row>
    <row r="21" spans="1:4" ht="15" customHeight="1">
      <c r="A21" s="241" t="s">
        <v>24</v>
      </c>
      <c r="B21" s="138" t="s">
        <v>330</v>
      </c>
      <c r="C21" s="243">
        <v>2888</v>
      </c>
      <c r="D21" s="129">
        <v>2888</v>
      </c>
    </row>
    <row r="22" spans="1:4" ht="15" customHeight="1">
      <c r="A22" s="241" t="s">
        <v>26</v>
      </c>
      <c r="B22" s="138" t="s">
        <v>331</v>
      </c>
      <c r="C22" s="243">
        <v>572</v>
      </c>
      <c r="D22" s="129">
        <v>572</v>
      </c>
    </row>
    <row r="23" spans="1:4" ht="15" customHeight="1">
      <c r="A23" s="241" t="s">
        <v>28</v>
      </c>
      <c r="B23" s="138" t="s">
        <v>332</v>
      </c>
      <c r="C23" s="243">
        <v>108557</v>
      </c>
      <c r="D23" s="129">
        <v>108557</v>
      </c>
    </row>
    <row r="24" spans="1:4" ht="15" customHeight="1">
      <c r="A24" s="241" t="s">
        <v>29</v>
      </c>
      <c r="B24" s="139" t="s">
        <v>333</v>
      </c>
      <c r="C24" s="243">
        <v>149430</v>
      </c>
      <c r="D24" s="129">
        <v>149430</v>
      </c>
    </row>
    <row r="25" spans="1:4" ht="15" customHeight="1">
      <c r="A25" s="241" t="s">
        <v>31</v>
      </c>
      <c r="B25" s="139" t="s">
        <v>334</v>
      </c>
      <c r="C25" s="243">
        <f>157295-149430</f>
        <v>7865</v>
      </c>
      <c r="D25" s="129">
        <f>157295-149430</f>
        <v>7865</v>
      </c>
    </row>
    <row r="26" spans="1:4" ht="25.5">
      <c r="A26" s="241" t="s">
        <v>33</v>
      </c>
      <c r="B26" s="253" t="s">
        <v>335</v>
      </c>
      <c r="C26" s="244">
        <v>337866</v>
      </c>
      <c r="D26" s="131">
        <v>337866</v>
      </c>
    </row>
    <row r="27" spans="1:4" ht="15" customHeight="1">
      <c r="A27" s="241" t="s">
        <v>35</v>
      </c>
      <c r="B27" s="139" t="s">
        <v>336</v>
      </c>
      <c r="C27" s="244">
        <v>97222</v>
      </c>
      <c r="D27" s="131">
        <v>97222</v>
      </c>
    </row>
    <row r="28" spans="1:4" ht="15" customHeight="1">
      <c r="A28" s="241" t="s">
        <v>37</v>
      </c>
      <c r="B28" s="139" t="s">
        <v>337</v>
      </c>
      <c r="C28" s="244">
        <v>10000</v>
      </c>
      <c r="D28" s="131">
        <v>10000</v>
      </c>
    </row>
    <row r="29" spans="1:4" ht="15" customHeight="1">
      <c r="A29" s="241" t="s">
        <v>39</v>
      </c>
      <c r="B29" s="139" t="s">
        <v>338</v>
      </c>
      <c r="C29" s="244">
        <v>3500</v>
      </c>
      <c r="D29" s="131">
        <v>3500</v>
      </c>
    </row>
    <row r="30" spans="1:4" ht="25.5">
      <c r="A30" s="241" t="s">
        <v>41</v>
      </c>
      <c r="B30" s="253" t="s">
        <v>339</v>
      </c>
      <c r="C30" s="244">
        <v>147177</v>
      </c>
      <c r="D30" s="131">
        <v>147177</v>
      </c>
    </row>
    <row r="31" spans="1:4" ht="15" customHeight="1">
      <c r="A31" s="241" t="s">
        <v>43</v>
      </c>
      <c r="B31" s="139" t="s">
        <v>340</v>
      </c>
      <c r="C31" s="244">
        <v>39673</v>
      </c>
      <c r="D31" s="131">
        <v>39673</v>
      </c>
    </row>
    <row r="32" spans="1:4" ht="15" customHeight="1">
      <c r="A32" s="241" t="s">
        <v>45</v>
      </c>
      <c r="B32" s="139" t="s">
        <v>341</v>
      </c>
      <c r="C32" s="244">
        <v>14834</v>
      </c>
      <c r="D32" s="131">
        <v>14834</v>
      </c>
    </row>
    <row r="33" spans="1:4" ht="27.75" customHeight="1">
      <c r="A33" s="241" t="s">
        <v>46</v>
      </c>
      <c r="B33" s="253" t="s">
        <v>342</v>
      </c>
      <c r="C33" s="244">
        <v>34991</v>
      </c>
      <c r="D33" s="131">
        <v>34991</v>
      </c>
    </row>
    <row r="34" spans="1:4" ht="15.75" customHeight="1">
      <c r="A34" s="241" t="s">
        <v>48</v>
      </c>
      <c r="B34" s="139" t="s">
        <v>343</v>
      </c>
      <c r="C34" s="244">
        <v>18000</v>
      </c>
      <c r="D34" s="131">
        <v>18000</v>
      </c>
    </row>
    <row r="35" spans="1:4" ht="15" customHeight="1">
      <c r="A35" s="241" t="s">
        <v>50</v>
      </c>
      <c r="B35" s="139" t="s">
        <v>344</v>
      </c>
      <c r="C35" s="244">
        <v>60000</v>
      </c>
      <c r="D35" s="131">
        <v>60000</v>
      </c>
    </row>
    <row r="36" spans="1:4" ht="15" customHeight="1">
      <c r="A36" s="241" t="s">
        <v>52</v>
      </c>
      <c r="B36" s="139" t="s">
        <v>345</v>
      </c>
      <c r="C36" s="244">
        <v>15000</v>
      </c>
      <c r="D36" s="131">
        <v>15000</v>
      </c>
    </row>
    <row r="37" spans="1:4" ht="15" customHeight="1">
      <c r="A37" s="241" t="s">
        <v>54</v>
      </c>
      <c r="B37" s="139" t="s">
        <v>346</v>
      </c>
      <c r="C37" s="244">
        <v>36578</v>
      </c>
      <c r="D37" s="131">
        <v>36578</v>
      </c>
    </row>
    <row r="38" spans="1:4" ht="15" customHeight="1">
      <c r="A38" s="241" t="s">
        <v>56</v>
      </c>
      <c r="B38" s="139" t="s">
        <v>266</v>
      </c>
      <c r="C38" s="244">
        <v>6500</v>
      </c>
      <c r="D38" s="131">
        <v>6500</v>
      </c>
    </row>
    <row r="39" spans="1:4" ht="15" customHeight="1">
      <c r="A39" s="241" t="s">
        <v>58</v>
      </c>
      <c r="B39" s="139" t="s">
        <v>347</v>
      </c>
      <c r="C39" s="244">
        <v>70000</v>
      </c>
      <c r="D39" s="131">
        <v>70000</v>
      </c>
    </row>
    <row r="40" spans="1:4" ht="15" customHeight="1">
      <c r="A40" s="241" t="s">
        <v>60</v>
      </c>
      <c r="B40" s="139" t="s">
        <v>348</v>
      </c>
      <c r="C40" s="244">
        <v>6860</v>
      </c>
      <c r="D40" s="131">
        <v>6860</v>
      </c>
    </row>
    <row r="41" spans="1:4" ht="15" customHeight="1">
      <c r="A41" s="241" t="s">
        <v>61</v>
      </c>
      <c r="B41" s="139" t="s">
        <v>349</v>
      </c>
      <c r="C41" s="244">
        <v>9000</v>
      </c>
      <c r="D41" s="131">
        <v>9000</v>
      </c>
    </row>
    <row r="42" spans="1:4" ht="15" customHeight="1">
      <c r="A42" s="241" t="s">
        <v>62</v>
      </c>
      <c r="B42" s="139" t="s">
        <v>414</v>
      </c>
      <c r="C42" s="244"/>
      <c r="D42" s="131">
        <v>453</v>
      </c>
    </row>
    <row r="43" spans="1:4" ht="15" customHeight="1" thickBot="1">
      <c r="A43" s="241" t="s">
        <v>64</v>
      </c>
      <c r="B43" s="140" t="s">
        <v>350</v>
      </c>
      <c r="C43" s="254">
        <v>714070</v>
      </c>
      <c r="D43" s="132">
        <v>714070</v>
      </c>
    </row>
    <row r="44" spans="1:4" ht="15" customHeight="1" thickBot="1">
      <c r="A44" s="242" t="s">
        <v>66</v>
      </c>
      <c r="B44" s="255" t="s">
        <v>351</v>
      </c>
      <c r="C44" s="256">
        <f>SUM(C12:C43)</f>
        <v>2722256</v>
      </c>
      <c r="D44" s="257">
        <f>SUM(D12:D43)</f>
        <v>2722709</v>
      </c>
    </row>
    <row r="45" spans="1:2" ht="15" customHeight="1">
      <c r="A45" s="133"/>
      <c r="B45" s="134"/>
    </row>
    <row r="46" spans="1:2" ht="15" customHeight="1">
      <c r="A46" s="133"/>
      <c r="B46" s="134"/>
    </row>
    <row r="47" spans="1:2" ht="15" customHeight="1">
      <c r="A47" s="133"/>
      <c r="B47" s="134"/>
    </row>
    <row r="48" spans="1:2" ht="15" customHeight="1">
      <c r="A48" s="133"/>
      <c r="B48" s="134"/>
    </row>
    <row r="49" spans="1:2" ht="15" customHeight="1">
      <c r="A49" s="133"/>
      <c r="B49" s="134"/>
    </row>
    <row r="50" spans="1:2" ht="15" customHeight="1">
      <c r="A50" s="133"/>
      <c r="B50" s="134"/>
    </row>
    <row r="51" spans="1:2" ht="15" customHeight="1">
      <c r="A51" s="133"/>
      <c r="B51" s="134"/>
    </row>
    <row r="52" spans="1:2" ht="15" customHeight="1">
      <c r="A52" s="133"/>
      <c r="B52" s="134"/>
    </row>
    <row r="53" spans="1:2" ht="15" customHeight="1">
      <c r="A53" s="133"/>
      <c r="B53" s="126" t="s">
        <v>352</v>
      </c>
    </row>
    <row r="54" spans="1:2" ht="15" customHeight="1">
      <c r="A54" s="133"/>
      <c r="B54" s="126"/>
    </row>
    <row r="55" spans="1:2" ht="15" customHeight="1">
      <c r="A55" s="133"/>
      <c r="B55" s="126"/>
    </row>
    <row r="56" spans="1:2" ht="15" customHeight="1" thickBot="1">
      <c r="A56" s="135"/>
      <c r="B56" s="133"/>
    </row>
    <row r="57" spans="1:4" ht="15" customHeight="1" thickBot="1">
      <c r="A57" s="263"/>
      <c r="B57" s="266" t="s">
        <v>2</v>
      </c>
      <c r="C57" s="267" t="s">
        <v>3</v>
      </c>
      <c r="D57" s="247" t="s">
        <v>202</v>
      </c>
    </row>
    <row r="58" spans="1:4" ht="26.25" thickBot="1">
      <c r="A58" s="264"/>
      <c r="B58" s="248" t="s">
        <v>353</v>
      </c>
      <c r="C58" s="249" t="s">
        <v>5</v>
      </c>
      <c r="D58" s="250" t="s">
        <v>412</v>
      </c>
    </row>
    <row r="59" spans="1:4" ht="15" customHeight="1">
      <c r="A59" s="240" t="s">
        <v>66</v>
      </c>
      <c r="B59" s="268" t="s">
        <v>354</v>
      </c>
      <c r="C59" s="269">
        <f>SUM(C60:C79)</f>
        <v>1538839</v>
      </c>
      <c r="D59" s="270">
        <f>SUM(D60:D79)</f>
        <v>1538839</v>
      </c>
    </row>
    <row r="60" spans="1:4" ht="15" customHeight="1">
      <c r="A60" s="241" t="s">
        <v>68</v>
      </c>
      <c r="B60" s="139" t="s">
        <v>355</v>
      </c>
      <c r="C60" s="265">
        <v>24333</v>
      </c>
      <c r="D60" s="271">
        <v>24333</v>
      </c>
    </row>
    <row r="61" spans="1:4" ht="15" customHeight="1">
      <c r="A61" s="241" t="s">
        <v>70</v>
      </c>
      <c r="B61" s="138" t="s">
        <v>356</v>
      </c>
      <c r="C61" s="244">
        <v>108557</v>
      </c>
      <c r="D61" s="131">
        <v>108557</v>
      </c>
    </row>
    <row r="62" spans="1:4" ht="15" customHeight="1">
      <c r="A62" s="241" t="s">
        <v>72</v>
      </c>
      <c r="B62" s="138" t="s">
        <v>357</v>
      </c>
      <c r="C62" s="244">
        <v>175239</v>
      </c>
      <c r="D62" s="131">
        <v>175239</v>
      </c>
    </row>
    <row r="63" spans="1:4" ht="15" customHeight="1">
      <c r="A63" s="241" t="s">
        <v>73</v>
      </c>
      <c r="B63" s="138" t="s">
        <v>326</v>
      </c>
      <c r="C63" s="244">
        <v>335591</v>
      </c>
      <c r="D63" s="131">
        <v>335591</v>
      </c>
    </row>
    <row r="64" spans="1:4" ht="15" customHeight="1">
      <c r="A64" s="241" t="s">
        <v>75</v>
      </c>
      <c r="B64" s="139" t="s">
        <v>358</v>
      </c>
      <c r="C64" s="244">
        <v>157295</v>
      </c>
      <c r="D64" s="131">
        <v>157295</v>
      </c>
    </row>
    <row r="65" spans="1:4" ht="25.5">
      <c r="A65" s="241" t="s">
        <v>77</v>
      </c>
      <c r="B65" s="253" t="s">
        <v>335</v>
      </c>
      <c r="C65" s="244">
        <v>337866</v>
      </c>
      <c r="D65" s="131">
        <v>337866</v>
      </c>
    </row>
    <row r="66" spans="1:4" ht="15" customHeight="1">
      <c r="A66" s="241" t="s">
        <v>79</v>
      </c>
      <c r="B66" s="139" t="s">
        <v>359</v>
      </c>
      <c r="C66" s="244">
        <v>97222</v>
      </c>
      <c r="D66" s="131">
        <v>97222</v>
      </c>
    </row>
    <row r="67" spans="1:4" ht="15" customHeight="1">
      <c r="A67" s="241" t="s">
        <v>81</v>
      </c>
      <c r="B67" s="139" t="s">
        <v>360</v>
      </c>
      <c r="C67" s="244">
        <v>14590</v>
      </c>
      <c r="D67" s="131">
        <v>14590</v>
      </c>
    </row>
    <row r="68" spans="1:4" ht="15" customHeight="1">
      <c r="A68" s="241" t="s">
        <v>83</v>
      </c>
      <c r="B68" s="139" t="s">
        <v>361</v>
      </c>
      <c r="C68" s="244">
        <v>6500</v>
      </c>
      <c r="D68" s="131">
        <v>6500</v>
      </c>
    </row>
    <row r="69" spans="1:4" ht="25.5">
      <c r="A69" s="241" t="s">
        <v>84</v>
      </c>
      <c r="B69" s="253" t="s">
        <v>362</v>
      </c>
      <c r="C69" s="244">
        <v>147177</v>
      </c>
      <c r="D69" s="131">
        <v>147177</v>
      </c>
    </row>
    <row r="70" spans="1:4" ht="25.5">
      <c r="A70" s="241" t="s">
        <v>86</v>
      </c>
      <c r="B70" s="253" t="s">
        <v>363</v>
      </c>
      <c r="C70" s="244">
        <v>39673</v>
      </c>
      <c r="D70" s="131">
        <v>39673</v>
      </c>
    </row>
    <row r="71" spans="1:4" ht="15" customHeight="1">
      <c r="A71" s="241" t="s">
        <v>88</v>
      </c>
      <c r="B71" s="139" t="s">
        <v>341</v>
      </c>
      <c r="C71" s="244">
        <v>14834</v>
      </c>
      <c r="D71" s="131">
        <v>14834</v>
      </c>
    </row>
    <row r="72" spans="1:4" ht="15" customHeight="1">
      <c r="A72" s="241" t="s">
        <v>90</v>
      </c>
      <c r="B72" s="139" t="s">
        <v>364</v>
      </c>
      <c r="C72" s="244">
        <v>1499</v>
      </c>
      <c r="D72" s="131">
        <v>1499</v>
      </c>
    </row>
    <row r="73" spans="1:4" ht="15" customHeight="1">
      <c r="A73" s="241" t="s">
        <v>92</v>
      </c>
      <c r="B73" s="139" t="s">
        <v>365</v>
      </c>
      <c r="C73" s="244">
        <v>18000</v>
      </c>
      <c r="D73" s="131">
        <v>18000</v>
      </c>
    </row>
    <row r="74" spans="1:4" ht="15" customHeight="1">
      <c r="A74" s="241" t="s">
        <v>94</v>
      </c>
      <c r="B74" s="138" t="s">
        <v>366</v>
      </c>
      <c r="C74" s="244">
        <v>572</v>
      </c>
      <c r="D74" s="131">
        <v>572</v>
      </c>
    </row>
    <row r="75" spans="1:4" ht="15" customHeight="1">
      <c r="A75" s="241" t="s">
        <v>96</v>
      </c>
      <c r="B75" s="138" t="s">
        <v>367</v>
      </c>
      <c r="C75" s="244">
        <v>1000</v>
      </c>
      <c r="D75" s="131">
        <v>1000</v>
      </c>
    </row>
    <row r="76" spans="1:4" ht="15" customHeight="1">
      <c r="A76" s="241" t="s">
        <v>98</v>
      </c>
      <c r="B76" s="139" t="s">
        <v>368</v>
      </c>
      <c r="C76" s="244">
        <v>15000</v>
      </c>
      <c r="D76" s="131">
        <v>15000</v>
      </c>
    </row>
    <row r="77" spans="1:4" ht="15" customHeight="1">
      <c r="A77" s="241" t="s">
        <v>100</v>
      </c>
      <c r="B77" s="139" t="s">
        <v>369</v>
      </c>
      <c r="C77" s="244">
        <f>2200+3700</f>
        <v>5900</v>
      </c>
      <c r="D77" s="131">
        <f>2200+3700</f>
        <v>5900</v>
      </c>
    </row>
    <row r="78" spans="1:4" ht="15" customHeight="1">
      <c r="A78" s="241" t="s">
        <v>102</v>
      </c>
      <c r="B78" s="139" t="s">
        <v>370</v>
      </c>
      <c r="C78" s="244">
        <v>3000</v>
      </c>
      <c r="D78" s="131">
        <v>3000</v>
      </c>
    </row>
    <row r="79" spans="1:4" ht="30" customHeight="1" thickBot="1">
      <c r="A79" s="241" t="s">
        <v>103</v>
      </c>
      <c r="B79" s="272" t="s">
        <v>342</v>
      </c>
      <c r="C79" s="254">
        <v>34991</v>
      </c>
      <c r="D79" s="132">
        <v>34991</v>
      </c>
    </row>
    <row r="80" spans="1:4" ht="15" customHeight="1">
      <c r="A80" s="241" t="s">
        <v>105</v>
      </c>
      <c r="B80" s="136" t="s">
        <v>371</v>
      </c>
      <c r="C80" s="273">
        <f>SUM(C81:C87)</f>
        <v>212144</v>
      </c>
      <c r="D80" s="137">
        <f>SUM(D81:D87)</f>
        <v>212144</v>
      </c>
    </row>
    <row r="81" spans="1:4" ht="15" customHeight="1">
      <c r="A81" s="241" t="s">
        <v>109</v>
      </c>
      <c r="B81" s="138" t="s">
        <v>372</v>
      </c>
      <c r="C81" s="244">
        <f>71824-10400</f>
        <v>61424</v>
      </c>
      <c r="D81" s="131">
        <f>71824-10400</f>
        <v>61424</v>
      </c>
    </row>
    <row r="82" spans="1:4" ht="15" customHeight="1">
      <c r="A82" s="241" t="s">
        <v>111</v>
      </c>
      <c r="B82" s="138" t="s">
        <v>373</v>
      </c>
      <c r="C82" s="244">
        <f>32483-7294</f>
        <v>25189</v>
      </c>
      <c r="D82" s="131">
        <f>32483-7294</f>
        <v>25189</v>
      </c>
    </row>
    <row r="83" spans="1:4" ht="15" customHeight="1">
      <c r="A83" s="241" t="s">
        <v>113</v>
      </c>
      <c r="B83" s="138" t="s">
        <v>374</v>
      </c>
      <c r="C83" s="244">
        <f>2888-1000</f>
        <v>1888</v>
      </c>
      <c r="D83" s="131">
        <f>2888-1000</f>
        <v>1888</v>
      </c>
    </row>
    <row r="84" spans="1:4" ht="15" customHeight="1">
      <c r="A84" s="241" t="s">
        <v>115</v>
      </c>
      <c r="B84" s="139" t="s">
        <v>375</v>
      </c>
      <c r="C84" s="244">
        <v>60000</v>
      </c>
      <c r="D84" s="131">
        <v>60000</v>
      </c>
    </row>
    <row r="85" spans="1:4" ht="15" customHeight="1">
      <c r="A85" s="241" t="s">
        <v>117</v>
      </c>
      <c r="B85" s="139" t="s">
        <v>376</v>
      </c>
      <c r="C85" s="244">
        <v>36578</v>
      </c>
      <c r="D85" s="131">
        <v>36578</v>
      </c>
    </row>
    <row r="86" spans="1:4" ht="15" customHeight="1">
      <c r="A86" s="241" t="s">
        <v>119</v>
      </c>
      <c r="B86" s="139" t="s">
        <v>377</v>
      </c>
      <c r="C86" s="244">
        <v>6860</v>
      </c>
      <c r="D86" s="131">
        <v>6860</v>
      </c>
    </row>
    <row r="87" spans="1:4" ht="15" customHeight="1" thickBot="1">
      <c r="A87" s="241" t="s">
        <v>121</v>
      </c>
      <c r="B87" s="140" t="s">
        <v>378</v>
      </c>
      <c r="C87" s="254">
        <f>23205-3000</f>
        <v>20205</v>
      </c>
      <c r="D87" s="132">
        <f>23205-3000</f>
        <v>20205</v>
      </c>
    </row>
    <row r="88" spans="1:4" ht="15" customHeight="1">
      <c r="A88" s="241" t="s">
        <v>123</v>
      </c>
      <c r="B88" s="136" t="s">
        <v>379</v>
      </c>
      <c r="C88" s="273">
        <f>SUM(C89:C92)</f>
        <v>971273</v>
      </c>
      <c r="D88" s="137">
        <f>SUM(D89:D92)</f>
        <v>971273</v>
      </c>
    </row>
    <row r="89" spans="1:4" ht="15" customHeight="1">
      <c r="A89" s="241" t="s">
        <v>125</v>
      </c>
      <c r="B89" s="139" t="s">
        <v>265</v>
      </c>
      <c r="C89" s="244">
        <v>70000</v>
      </c>
      <c r="D89" s="131">
        <v>70000</v>
      </c>
    </row>
    <row r="90" spans="1:4" ht="15" customHeight="1">
      <c r="A90" s="241" t="s">
        <v>127</v>
      </c>
      <c r="B90" s="139" t="s">
        <v>262</v>
      </c>
      <c r="C90" s="244">
        <v>5000</v>
      </c>
      <c r="D90" s="131">
        <v>5000</v>
      </c>
    </row>
    <row r="91" spans="1:4" ht="15" customHeight="1">
      <c r="A91" s="241" t="s">
        <v>129</v>
      </c>
      <c r="B91" s="139" t="s">
        <v>380</v>
      </c>
      <c r="C91" s="244">
        <v>182203</v>
      </c>
      <c r="D91" s="131">
        <v>182203</v>
      </c>
    </row>
    <row r="92" spans="1:4" ht="15" customHeight="1" thickBot="1">
      <c r="A92" s="241" t="s">
        <v>131</v>
      </c>
      <c r="B92" s="140" t="s">
        <v>381</v>
      </c>
      <c r="C92" s="254">
        <v>714070</v>
      </c>
      <c r="D92" s="132">
        <v>714070</v>
      </c>
    </row>
    <row r="93" spans="1:4" ht="15" customHeight="1" thickBot="1">
      <c r="A93" s="242" t="s">
        <v>133</v>
      </c>
      <c r="B93" s="274" t="s">
        <v>351</v>
      </c>
      <c r="C93" s="275">
        <f>C59+C80+C88</f>
        <v>2722256</v>
      </c>
      <c r="D93" s="141">
        <f>D59+D80+D88</f>
        <v>2722256</v>
      </c>
    </row>
    <row r="94" ht="12.75" customHeight="1"/>
    <row r="95" ht="12.75" customHeight="1"/>
  </sheetData>
  <printOptions horizontalCentered="1"/>
  <pageMargins left="0.3937007874015748" right="0.3937007874015748" top="0.76" bottom="0.62" header="0.54" footer="1.18"/>
  <pageSetup horizontalDpi="600" verticalDpi="600" orientation="portrait" paperSize="9" r:id="rId1"/>
  <headerFooter alignWithMargins="0">
    <oddHeader>&amp;L&amp;8 5. melléklet a ..../.....(.....)önkormányzati rendelethez&amp;C&amp;"Arial CE,Félkövér"&amp;11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K35"/>
  <sheetViews>
    <sheetView workbookViewId="0" topLeftCell="A1">
      <selection activeCell="F27" sqref="F27"/>
    </sheetView>
  </sheetViews>
  <sheetFormatPr defaultColWidth="9.00390625" defaultRowHeight="12.75"/>
  <cols>
    <col min="1" max="1" width="51.125" style="179" customWidth="1"/>
    <col min="2" max="3" width="13.00390625" style="179" customWidth="1"/>
    <col min="4" max="4" width="15.75390625" style="179" customWidth="1"/>
    <col min="5" max="6" width="11.625" style="179" customWidth="1"/>
    <col min="7" max="7" width="13.75390625" style="179" customWidth="1"/>
    <col min="8" max="16384" width="11.625" style="179" customWidth="1"/>
  </cols>
  <sheetData>
    <row r="3" spans="1:4" ht="15.75">
      <c r="A3" s="178" t="s">
        <v>383</v>
      </c>
      <c r="D3" s="180" t="s">
        <v>384</v>
      </c>
    </row>
    <row r="4" spans="1:8" ht="26.25" customHeight="1" thickBot="1">
      <c r="A4" s="178" t="s">
        <v>385</v>
      </c>
      <c r="D4" s="181"/>
      <c r="E4" s="181"/>
      <c r="F4" s="181"/>
      <c r="G4" s="181"/>
      <c r="H4" s="181"/>
    </row>
    <row r="5" spans="1:8" ht="34.5" customHeight="1" thickBot="1">
      <c r="A5" s="178"/>
      <c r="B5" s="249" t="s">
        <v>5</v>
      </c>
      <c r="C5" s="250" t="s">
        <v>412</v>
      </c>
      <c r="D5" s="181"/>
      <c r="E5" s="181"/>
      <c r="F5" s="181"/>
      <c r="G5" s="181"/>
      <c r="H5" s="181"/>
    </row>
    <row r="6" spans="1:8" ht="26.25" customHeight="1">
      <c r="A6" s="182" t="s">
        <v>386</v>
      </c>
      <c r="D6" s="181"/>
      <c r="E6" s="181"/>
      <c r="F6" s="181"/>
      <c r="G6" s="181"/>
      <c r="H6" s="181"/>
    </row>
    <row r="7" spans="1:8" ht="9" customHeight="1">
      <c r="A7" s="182"/>
      <c r="D7" s="181"/>
      <c r="E7" s="181"/>
      <c r="F7" s="181"/>
      <c r="G7" s="181"/>
      <c r="H7" s="181"/>
    </row>
    <row r="8" spans="1:11" ht="26.25" customHeight="1">
      <c r="A8" s="183" t="s">
        <v>387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26.25" customHeight="1">
      <c r="A9" s="184" t="s">
        <v>388</v>
      </c>
      <c r="B9" s="185">
        <v>29025</v>
      </c>
      <c r="C9" s="185">
        <v>9675</v>
      </c>
      <c r="D9" s="186" t="s">
        <v>389</v>
      </c>
      <c r="E9" s="187"/>
      <c r="F9" s="188"/>
      <c r="G9" s="189"/>
      <c r="H9" s="189"/>
      <c r="I9" s="189"/>
      <c r="J9" s="190"/>
      <c r="K9" s="191"/>
    </row>
    <row r="10" spans="1:11" ht="26.25" customHeight="1">
      <c r="A10" s="184" t="s">
        <v>390</v>
      </c>
      <c r="B10" s="192">
        <v>0</v>
      </c>
      <c r="C10" s="192">
        <v>23891</v>
      </c>
      <c r="D10" s="193"/>
      <c r="E10" s="194"/>
      <c r="F10" s="194"/>
      <c r="G10" s="194"/>
      <c r="H10" s="194"/>
      <c r="I10" s="194"/>
      <c r="J10" s="194"/>
      <c r="K10" s="194"/>
    </row>
    <row r="11" spans="1:11" ht="26.25" customHeight="1">
      <c r="A11" s="195" t="s">
        <v>391</v>
      </c>
      <c r="B11" s="196">
        <v>47514</v>
      </c>
      <c r="C11" s="196">
        <v>47514</v>
      </c>
      <c r="D11" s="197" t="s">
        <v>392</v>
      </c>
      <c r="E11" s="194"/>
      <c r="F11" s="198"/>
      <c r="G11" s="198"/>
      <c r="H11" s="198"/>
      <c r="I11" s="194"/>
      <c r="J11" s="198"/>
      <c r="K11" s="198"/>
    </row>
    <row r="12" spans="1:11" ht="26.25" customHeight="1">
      <c r="A12" s="199" t="s">
        <v>393</v>
      </c>
      <c r="B12" s="200">
        <f>SUM(B9:B11)</f>
        <v>76539</v>
      </c>
      <c r="C12" s="200">
        <f>SUM(C9:C11)</f>
        <v>81080</v>
      </c>
      <c r="D12" s="201"/>
      <c r="E12" s="194"/>
      <c r="F12" s="198"/>
      <c r="G12" s="198"/>
      <c r="H12" s="198"/>
      <c r="I12" s="194"/>
      <c r="J12" s="198"/>
      <c r="K12" s="198"/>
    </row>
    <row r="13" spans="1:11" ht="11.25" customHeight="1">
      <c r="A13" s="202"/>
      <c r="B13" s="203"/>
      <c r="C13" s="203"/>
      <c r="D13" s="201"/>
      <c r="E13" s="194"/>
      <c r="F13" s="198"/>
      <c r="G13" s="198"/>
      <c r="H13" s="198"/>
      <c r="I13" s="194"/>
      <c r="J13" s="198"/>
      <c r="K13" s="198"/>
    </row>
    <row r="14" spans="1:11" ht="26.25" customHeight="1">
      <c r="A14" s="204" t="s">
        <v>394</v>
      </c>
      <c r="B14" s="198"/>
      <c r="C14" s="198"/>
      <c r="D14" s="201"/>
      <c r="E14" s="194"/>
      <c r="F14" s="198"/>
      <c r="G14" s="198"/>
      <c r="H14" s="198"/>
      <c r="I14" s="194"/>
      <c r="J14" s="198"/>
      <c r="K14" s="198"/>
    </row>
    <row r="15" spans="1:11" ht="26.25" customHeight="1">
      <c r="A15" s="205" t="s">
        <v>408</v>
      </c>
      <c r="B15" s="206">
        <v>209224</v>
      </c>
      <c r="C15" s="206">
        <v>209224</v>
      </c>
      <c r="D15" s="201" t="s">
        <v>395</v>
      </c>
      <c r="E15" s="194"/>
      <c r="F15" s="198"/>
      <c r="G15" s="198"/>
      <c r="H15" s="198"/>
      <c r="I15" s="194"/>
      <c r="J15" s="198"/>
      <c r="K15" s="198"/>
    </row>
    <row r="16" spans="1:11" ht="26.25" customHeight="1">
      <c r="A16" s="205" t="s">
        <v>409</v>
      </c>
      <c r="B16" s="206">
        <v>2142</v>
      </c>
      <c r="C16" s="206">
        <v>2142</v>
      </c>
      <c r="D16" s="207" t="s">
        <v>396</v>
      </c>
      <c r="E16" s="194"/>
      <c r="F16" s="208"/>
      <c r="G16" s="198"/>
      <c r="H16" s="198"/>
      <c r="I16" s="194"/>
      <c r="J16" s="198"/>
      <c r="K16" s="198"/>
    </row>
    <row r="17" spans="1:11" ht="26.25" customHeight="1">
      <c r="A17" s="184" t="s">
        <v>397</v>
      </c>
      <c r="B17" s="209">
        <v>108834</v>
      </c>
      <c r="C17" s="209">
        <v>108834</v>
      </c>
      <c r="D17" s="210" t="s">
        <v>398</v>
      </c>
      <c r="E17" s="211"/>
      <c r="F17" s="212"/>
      <c r="G17" s="212"/>
      <c r="H17" s="212"/>
      <c r="I17" s="211"/>
      <c r="J17" s="212"/>
      <c r="K17" s="212"/>
    </row>
    <row r="18" spans="1:11" ht="26.25" customHeight="1">
      <c r="A18" s="199" t="s">
        <v>393</v>
      </c>
      <c r="B18" s="200">
        <f>SUM(B15:B17)</f>
        <v>320200</v>
      </c>
      <c r="C18" s="200">
        <f>SUM(C15:C17)</f>
        <v>320200</v>
      </c>
      <c r="D18" s="213"/>
      <c r="E18" s="191"/>
      <c r="F18" s="191"/>
      <c r="G18" s="191"/>
      <c r="H18" s="191"/>
      <c r="I18" s="191"/>
      <c r="J18" s="191"/>
      <c r="K18" s="191"/>
    </row>
    <row r="19" spans="1:11" ht="9.75" customHeight="1">
      <c r="A19" s="202"/>
      <c r="B19" s="203"/>
      <c r="C19" s="203"/>
      <c r="D19" s="213"/>
      <c r="E19" s="191"/>
      <c r="F19" s="191"/>
      <c r="G19" s="191"/>
      <c r="H19" s="191"/>
      <c r="I19" s="191"/>
      <c r="J19" s="191"/>
      <c r="K19" s="191"/>
    </row>
    <row r="20" spans="1:11" ht="26.25" customHeight="1">
      <c r="A20" s="214" t="s">
        <v>399</v>
      </c>
      <c r="B20" s="212"/>
      <c r="C20" s="212"/>
      <c r="D20" s="186"/>
      <c r="E20" s="180"/>
      <c r="F20" s="180"/>
      <c r="G20" s="180"/>
      <c r="H20" s="180"/>
      <c r="I20" s="180"/>
      <c r="J20" s="180"/>
      <c r="K20" s="180"/>
    </row>
    <row r="21" spans="1:11" ht="26.25" customHeight="1">
      <c r="A21" s="215" t="s">
        <v>400</v>
      </c>
      <c r="B21" s="209">
        <v>114836</v>
      </c>
      <c r="C21" s="209">
        <v>114836</v>
      </c>
      <c r="D21" s="186" t="s">
        <v>389</v>
      </c>
      <c r="E21" s="180"/>
      <c r="F21" s="180"/>
      <c r="G21" s="180"/>
      <c r="H21" s="180"/>
      <c r="I21" s="180"/>
      <c r="J21" s="180"/>
      <c r="K21" s="180"/>
    </row>
    <row r="22" spans="1:11" ht="26.25" customHeight="1">
      <c r="A22" s="184" t="s">
        <v>401</v>
      </c>
      <c r="B22" s="206">
        <v>230732</v>
      </c>
      <c r="C22" s="206">
        <v>230732</v>
      </c>
      <c r="D22" s="207" t="s">
        <v>396</v>
      </c>
      <c r="E22" s="194"/>
      <c r="F22" s="194"/>
      <c r="G22" s="194"/>
      <c r="H22" s="194"/>
      <c r="I22" s="194"/>
      <c r="J22" s="194"/>
      <c r="K22" s="194"/>
    </row>
    <row r="23" spans="1:11" ht="26.25" customHeight="1">
      <c r="A23" s="199" t="s">
        <v>393</v>
      </c>
      <c r="B23" s="200">
        <f>SUM(B21:B22)</f>
        <v>345568</v>
      </c>
      <c r="C23" s="200">
        <f>SUM(C21:C22)</f>
        <v>345568</v>
      </c>
      <c r="D23" s="186"/>
      <c r="E23" s="180"/>
      <c r="F23" s="180"/>
      <c r="G23" s="180"/>
      <c r="H23" s="180"/>
      <c r="I23" s="180"/>
      <c r="J23" s="180"/>
      <c r="K23" s="180"/>
    </row>
    <row r="24" spans="1:11" ht="9.75" customHeight="1">
      <c r="A24" s="202"/>
      <c r="B24" s="203"/>
      <c r="C24" s="203"/>
      <c r="D24" s="186"/>
      <c r="E24" s="180"/>
      <c r="F24" s="180"/>
      <c r="G24" s="180"/>
      <c r="H24" s="180"/>
      <c r="I24" s="180"/>
      <c r="J24" s="180"/>
      <c r="K24" s="180"/>
    </row>
    <row r="25" spans="1:11" ht="26.25" customHeight="1">
      <c r="A25" s="183" t="s">
        <v>402</v>
      </c>
      <c r="B25" s="203"/>
      <c r="C25" s="203"/>
      <c r="D25" s="186"/>
      <c r="E25" s="180"/>
      <c r="F25" s="180"/>
      <c r="G25" s="180"/>
      <c r="H25" s="180"/>
      <c r="I25" s="180"/>
      <c r="J25" s="180"/>
      <c r="K25" s="180"/>
    </row>
    <row r="26" spans="1:11" ht="41.25" customHeight="1">
      <c r="A26" s="216" t="s">
        <v>403</v>
      </c>
      <c r="B26" s="200">
        <v>20062</v>
      </c>
      <c r="C26" s="200">
        <v>20062</v>
      </c>
      <c r="D26" s="217" t="s">
        <v>404</v>
      </c>
      <c r="E26" s="180"/>
      <c r="F26" s="180"/>
      <c r="G26" s="180"/>
      <c r="H26" s="180"/>
      <c r="I26" s="180"/>
      <c r="J26" s="180"/>
      <c r="K26" s="180"/>
    </row>
    <row r="27" spans="1:11" ht="41.25" customHeight="1">
      <c r="A27" s="216" t="s">
        <v>405</v>
      </c>
      <c r="B27" s="218">
        <v>9018</v>
      </c>
      <c r="C27" s="218">
        <v>9018</v>
      </c>
      <c r="D27" s="219" t="s">
        <v>406</v>
      </c>
      <c r="E27" s="180"/>
      <c r="F27" s="180"/>
      <c r="G27" s="180"/>
      <c r="H27" s="180"/>
      <c r="I27" s="180"/>
      <c r="J27" s="180"/>
      <c r="K27" s="180"/>
    </row>
    <row r="28" spans="1:11" ht="27.75" customHeight="1">
      <c r="A28" s="216" t="s">
        <v>393</v>
      </c>
      <c r="B28" s="218">
        <f>SUM(B26:B27)</f>
        <v>29080</v>
      </c>
      <c r="C28" s="218">
        <f>SUM(C26:C27)</f>
        <v>29080</v>
      </c>
      <c r="D28" s="217"/>
      <c r="E28" s="180"/>
      <c r="F28" s="180"/>
      <c r="G28" s="180"/>
      <c r="H28" s="180"/>
      <c r="I28" s="180"/>
      <c r="J28" s="180"/>
      <c r="K28" s="180"/>
    </row>
    <row r="29" spans="1:11" ht="26.25" customHeight="1" thickBot="1">
      <c r="A29" s="183"/>
      <c r="B29" s="203"/>
      <c r="C29" s="203"/>
      <c r="D29" s="277" t="s">
        <v>415</v>
      </c>
      <c r="E29" s="180"/>
      <c r="F29" s="180"/>
      <c r="G29" s="180"/>
      <c r="H29" s="180"/>
      <c r="I29" s="180"/>
      <c r="J29" s="180"/>
      <c r="K29" s="180"/>
    </row>
    <row r="30" spans="1:11" ht="29.25" customHeight="1" thickBot="1">
      <c r="A30" s="220" t="s">
        <v>407</v>
      </c>
      <c r="B30" s="221">
        <f>B12+B18+B23+B28</f>
        <v>771387</v>
      </c>
      <c r="C30" s="221">
        <f>C12+C18+C23+C28</f>
        <v>775928</v>
      </c>
      <c r="D30" s="276">
        <f>C30-B30</f>
        <v>4541</v>
      </c>
      <c r="E30" s="194"/>
      <c r="F30" s="194"/>
      <c r="G30" s="194"/>
      <c r="H30" s="194"/>
      <c r="I30" s="194"/>
      <c r="J30" s="194"/>
      <c r="K30" s="194"/>
    </row>
    <row r="35" spans="2:3" ht="12.75">
      <c r="B35" s="222"/>
      <c r="C35" s="222"/>
    </row>
  </sheetData>
  <printOptions/>
  <pageMargins left="0.39" right="0.32" top="0.73" bottom="0.58" header="0.35" footer="0.37"/>
  <pageSetup horizontalDpi="300" verticalDpi="300" orientation="portrait" paperSize="9" r:id="rId1"/>
  <headerFooter alignWithMargins="0">
    <oddHeader>&amp;L6. melléklet a...../.....(...)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2013-09-06T06:32:52Z</cp:lastPrinted>
  <dcterms:created xsi:type="dcterms:W3CDTF">1997-01-17T14:02:09Z</dcterms:created>
  <dcterms:modified xsi:type="dcterms:W3CDTF">2013-09-06T06:36:49Z</dcterms:modified>
  <cp:category/>
  <cp:version/>
  <cp:contentType/>
  <cp:contentStatus/>
</cp:coreProperties>
</file>