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<sst xmlns="http://schemas.openxmlformats.org/spreadsheetml/2006/main" count="124" uniqueCount="109">
  <si>
    <t>Bevétel: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</si>
  <si>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</si>
  <si>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</si>
  <si>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</si>
  <si>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</si>
  <si>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</si>
  <si>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</si>
  <si>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</si>
  <si>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</si>
  <si>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</si>
  <si>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</si>
  <si>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</si>
  <si>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</si>
  <si>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</si>
  <si>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</si>
  <si>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BELFÖLDI ÉRTÉKESÍTÉS ÖSSZ.:</t>
  </si>
  <si>
    <t>Közületi értékesítés összesen:</t>
  </si>
  <si>
    <t>Közületi alapdíj</t>
  </si>
  <si>
    <t>Közületi hődíj</t>
  </si>
  <si>
    <t>Közületi melegvíz</t>
  </si>
  <si>
    <t>Közületi hidegvíz</t>
  </si>
  <si>
    <t>Lakossági értékesítés összesen:</t>
  </si>
  <si>
    <t>Lakossági alapdíj</t>
  </si>
  <si>
    <t>Lakossági hődíj</t>
  </si>
  <si>
    <t>Lakossági melegvíz</t>
  </si>
  <si>
    <t>Lakossági hidegvíz</t>
  </si>
  <si>
    <t>Lak. Ártámogatás</t>
  </si>
  <si>
    <t>Egyéb vevő értékesítés összesen:</t>
  </si>
  <si>
    <t>Egyéb vevő alapdíj (Vár FM)</t>
  </si>
  <si>
    <t>Egyéb vevő hődíj (Vár FM)</t>
  </si>
  <si>
    <t>Egyéb vevő villamos energia (Telenor, Vodafone, Magyar Telekom, Vár FM)</t>
  </si>
  <si>
    <t>Egyéb vevő hidegvíz (Vár FM)</t>
  </si>
  <si>
    <t>Tovább számlázott szolg. összesen:</t>
  </si>
  <si>
    <t>Behajtási jutalék</t>
  </si>
  <si>
    <t>Telefon, posta költség</t>
  </si>
  <si>
    <t>Dalkia gázdíj bevétel</t>
  </si>
  <si>
    <t>Dalkia fix. Hőr.v., üzemeltetési díj</t>
  </si>
  <si>
    <t>Dalkia rendszerhaszn. Díj</t>
  </si>
  <si>
    <t>Bérleti díj (Vár FM, Dalkia)</t>
  </si>
  <si>
    <t>vízmérő csere</t>
  </si>
  <si>
    <t>megbízási díj</t>
  </si>
  <si>
    <t>Egyéb bevétel összesen:</t>
  </si>
  <si>
    <t>Értékesített tárgyi eszköz</t>
  </si>
  <si>
    <t>Kapott késedelmi kamat</t>
  </si>
  <si>
    <t>Kapott illeték, vh. Díj</t>
  </si>
  <si>
    <t>Kapott felszólítási díj</t>
  </si>
  <si>
    <t>Pénztári kerekítés</t>
  </si>
  <si>
    <t>Értékvesztés visszaírása</t>
  </si>
  <si>
    <t>különféle egyéb bevételek</t>
  </si>
  <si>
    <t>kerekítés</t>
  </si>
  <si>
    <t>Energiaadó</t>
  </si>
  <si>
    <t>Pénzügyi műveletek bevétele</t>
  </si>
  <si>
    <t>Kamatbevétel pénzintézettől</t>
  </si>
  <si>
    <t>Értékpapír árfolyamnyeresége</t>
  </si>
  <si>
    <t>Költség:</t>
  </si>
  <si>
    <t>5_8</t>
  </si>
  <si>
    <t>ÖSSZES KÖLTSÉG</t>
  </si>
  <si>
    <t>ANYAGKÖLTSÉG</t>
  </si>
  <si>
    <t>Vásárolt anyagok összesen:</t>
  </si>
  <si>
    <t>Segédanyagok</t>
  </si>
  <si>
    <t>Üzemanyag</t>
  </si>
  <si>
    <t>Karbantartási anyag</t>
  </si>
  <si>
    <t>Gáz</t>
  </si>
  <si>
    <t>Víz</t>
  </si>
  <si>
    <t>villamos energia</t>
  </si>
  <si>
    <t>Egyéb anyag</t>
  </si>
  <si>
    <t>Nyomtatvány, irodaszer</t>
  </si>
  <si>
    <t>Tisztítószer</t>
  </si>
  <si>
    <t>Igénybevett szolgáltatások</t>
  </si>
  <si>
    <t>Szállítás, rakodás</t>
  </si>
  <si>
    <t>Bérleti díjak</t>
  </si>
  <si>
    <t>Javítás, karbantartás</t>
  </si>
  <si>
    <t>hírdetés, reklám</t>
  </si>
  <si>
    <t>Oktatás, továbbképzés</t>
  </si>
  <si>
    <t>Utazás, kiküldetés</t>
  </si>
  <si>
    <t>Telefon</t>
  </si>
  <si>
    <t>Posta</t>
  </si>
  <si>
    <t>Szakkönyv, folyóirat</t>
  </si>
  <si>
    <t>Vagyonvédelem</t>
  </si>
  <si>
    <t>Könnyvvizsgálat</t>
  </si>
  <si>
    <t>Érdekvéd. Szervezetek tagdíja1130</t>
  </si>
  <si>
    <t>Eg. Ügy szolg. Díja</t>
  </si>
  <si>
    <t>Takarítás, szemétszállítás</t>
  </si>
  <si>
    <t>Szakértő, pályázati díj</t>
  </si>
  <si>
    <t>Jogi képviselet</t>
  </si>
  <si>
    <t>Egyéb igénybevett szolg.</t>
  </si>
  <si>
    <t>Egyéb szolgáltatás</t>
  </si>
  <si>
    <t>Hatósági díjak, illeték</t>
  </si>
  <si>
    <t>Bankköltség</t>
  </si>
  <si>
    <t>Tehergépjármű bizt.</t>
  </si>
  <si>
    <t>Vagyonbizt.</t>
  </si>
  <si>
    <t>Bérköltség</t>
  </si>
  <si>
    <t>Személyi jellegű egyéb</t>
  </si>
  <si>
    <t>Bér járulék</t>
  </si>
  <si>
    <t>ÉCS</t>
  </si>
  <si>
    <t>ELÁBÉ</t>
  </si>
  <si>
    <t>Eladott távhő (Dalkia)</t>
  </si>
  <si>
    <t>Ealdott villamos energia</t>
  </si>
  <si>
    <t>Eladott kövzetített szolgáltatás</t>
  </si>
  <si>
    <t>Tovább szlázott behajt. Jut.</t>
  </si>
  <si>
    <t xml:space="preserve">Egyéb tovább. Szlázott </t>
  </si>
  <si>
    <t>Egyéb ráfordítás</t>
  </si>
  <si>
    <t>Késedelmi pótlék</t>
  </si>
  <si>
    <t>Adójellegű bírság</t>
  </si>
  <si>
    <t>késedelmi kamatok</t>
  </si>
  <si>
    <t>ügyleti kamat</t>
  </si>
  <si>
    <t>értékvesztés</t>
  </si>
  <si>
    <t>Iparűzési adó</t>
  </si>
  <si>
    <t>gépjármű súlyadó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</si>
</sst>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/>
    </xf>
    <xf numFmtId="3" fontId="2" fillId="5" borderId="1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3" fillId="5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workbookViewId="0" topLeftCell="A81">
      <selection activeCell="Q90" sqref="Q90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14" width="8.7109375" style="0" bestFit="1" customWidth="1"/>
    <col min="15" max="15" width="9.57421875" style="0" bestFit="1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2"/>
    </row>
    <row r="2" spans="1:15" ht="12.75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2"/>
    </row>
    <row r="3" spans="1:15" ht="12.75">
      <c r="A3" s="1">
        <v>2013</v>
      </c>
      <c r="B3" s="2"/>
      <c r="C3" s="3" t="s">
        <v>1</v>
      </c>
      <c r="D3" s="3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2" t="s">
        <v>13</v>
      </c>
    </row>
    <row r="4" spans="1:15" ht="12.75">
      <c r="A4" s="4">
        <v>9</v>
      </c>
      <c r="B4" s="4" t="s">
        <v>14</v>
      </c>
      <c r="C4" s="5">
        <f>+C6+C31+C39+C50</f>
        <v>51346819</v>
      </c>
      <c r="D4" s="5">
        <f>+D6+D31+D39+D50</f>
        <v>65375826</v>
      </c>
      <c r="E4" s="5">
        <f>+E6+E31+E39+E50</f>
        <v>64395732</v>
      </c>
      <c r="F4" s="5">
        <f>+F6+F31+F39+F50</f>
        <v>44270451</v>
      </c>
      <c r="G4" s="5">
        <f>+G6+G31+G39+G50</f>
        <v>26233993</v>
      </c>
      <c r="H4" s="5">
        <f aca="true" t="shared" si="0" ref="H4:N4">+H6+H31+H39+H50</f>
        <v>22758305</v>
      </c>
      <c r="I4" s="5">
        <f t="shared" si="0"/>
        <v>23178260</v>
      </c>
      <c r="J4" s="5">
        <f t="shared" si="0"/>
        <v>22553105</v>
      </c>
      <c r="K4" s="5">
        <f t="shared" si="0"/>
        <v>16498243</v>
      </c>
      <c r="L4" s="5">
        <f t="shared" si="0"/>
        <v>23652671</v>
      </c>
      <c r="M4" s="5">
        <f t="shared" si="0"/>
        <v>33972700</v>
      </c>
      <c r="N4" s="5">
        <f t="shared" si="0"/>
        <v>37882684</v>
      </c>
      <c r="O4" s="5">
        <f>+O6+O31+O39+O50</f>
        <v>432118789</v>
      </c>
    </row>
    <row r="5" spans="1:15" ht="12.7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>
        <f>SUM(H5:N5)</f>
        <v>0</v>
      </c>
    </row>
    <row r="6" spans="1:15" ht="12.75">
      <c r="A6" s="9">
        <v>91</v>
      </c>
      <c r="B6" s="9" t="s">
        <v>15</v>
      </c>
      <c r="C6" s="10">
        <f aca="true" t="shared" si="1" ref="C6:N6">+C8+C14+C21+C27</f>
        <v>49106564</v>
      </c>
      <c r="D6" s="10">
        <f t="shared" si="1"/>
        <v>62941939</v>
      </c>
      <c r="E6" s="10">
        <f t="shared" si="1"/>
        <v>62598209</v>
      </c>
      <c r="F6" s="10">
        <f t="shared" si="1"/>
        <v>42672928</v>
      </c>
      <c r="G6" s="10">
        <f t="shared" si="1"/>
        <v>24686470</v>
      </c>
      <c r="H6" s="10">
        <f t="shared" si="1"/>
        <v>21210782</v>
      </c>
      <c r="I6" s="10">
        <f t="shared" si="1"/>
        <v>21625743</v>
      </c>
      <c r="J6" s="10">
        <f t="shared" si="1"/>
        <v>20940585</v>
      </c>
      <c r="K6" s="10">
        <f t="shared" si="1"/>
        <v>14890705</v>
      </c>
      <c r="L6" s="10">
        <f t="shared" si="1"/>
        <v>21825140</v>
      </c>
      <c r="M6" s="10">
        <f t="shared" si="1"/>
        <v>31870168</v>
      </c>
      <c r="N6" s="10">
        <f t="shared" si="1"/>
        <v>35535152</v>
      </c>
      <c r="O6" s="10">
        <f>+O8+O14+O21+O27</f>
        <v>409904385</v>
      </c>
    </row>
    <row r="7" spans="1:15" ht="12.7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>
        <f>SUM(C7:N7)</f>
        <v>0</v>
      </c>
    </row>
    <row r="8" spans="1:15" ht="12.75">
      <c r="A8" s="11">
        <v>911</v>
      </c>
      <c r="B8" s="11" t="s">
        <v>16</v>
      </c>
      <c r="C8" s="12">
        <f>SUM(C9:C12)</f>
        <v>5013216</v>
      </c>
      <c r="D8" s="12">
        <f>SUM(D9:D12)</f>
        <v>19273196</v>
      </c>
      <c r="E8" s="12">
        <f>SUM(E9:E12)</f>
        <v>20072124</v>
      </c>
      <c r="F8" s="12">
        <f>SUM(F9:F12)</f>
        <v>13450124</v>
      </c>
      <c r="G8" s="12">
        <f>SUM(G9:G12)</f>
        <v>7857124</v>
      </c>
      <c r="H8" s="12">
        <f>SUM(H9:H12)</f>
        <v>4404124</v>
      </c>
      <c r="I8" s="12">
        <f aca="true" t="shared" si="2" ref="I8:N8">SUM(I9:I12)</f>
        <v>4421124</v>
      </c>
      <c r="J8" s="12">
        <f t="shared" si="2"/>
        <v>4421124</v>
      </c>
      <c r="K8" s="12">
        <f t="shared" si="2"/>
        <v>4262122</v>
      </c>
      <c r="L8" s="12">
        <f t="shared" si="2"/>
        <v>5121123</v>
      </c>
      <c r="M8" s="12">
        <f t="shared" si="2"/>
        <v>9968123</v>
      </c>
      <c r="N8" s="12">
        <f t="shared" si="2"/>
        <v>13953123</v>
      </c>
      <c r="O8" s="12">
        <f>SUM(O9:O12)</f>
        <v>112216647</v>
      </c>
    </row>
    <row r="9" spans="1:15" ht="12.75">
      <c r="A9" s="2">
        <v>9111</v>
      </c>
      <c r="B9" s="2" t="s">
        <v>17</v>
      </c>
      <c r="C9" s="3">
        <v>4042457</v>
      </c>
      <c r="D9" s="3">
        <v>4034364</v>
      </c>
      <c r="E9" s="3">
        <v>4040124</v>
      </c>
      <c r="F9" s="3">
        <v>4040124</v>
      </c>
      <c r="G9" s="3">
        <v>4040124</v>
      </c>
      <c r="H9" s="3">
        <v>4040124</v>
      </c>
      <c r="I9" s="3">
        <v>4040124</v>
      </c>
      <c r="J9" s="3">
        <v>4040124</v>
      </c>
      <c r="K9" s="3">
        <v>4040122</v>
      </c>
      <c r="L9" s="3">
        <v>4040123</v>
      </c>
      <c r="M9" s="3">
        <v>4040123</v>
      </c>
      <c r="N9" s="3">
        <v>4040123</v>
      </c>
      <c r="O9" s="8">
        <f>SUM(C9:N9)</f>
        <v>48478056</v>
      </c>
    </row>
    <row r="10" spans="1:15" ht="12.75">
      <c r="A10" s="2">
        <v>9112</v>
      </c>
      <c r="B10" s="2" t="s">
        <v>18</v>
      </c>
      <c r="C10" s="3">
        <f>922427</f>
        <v>922427</v>
      </c>
      <c r="D10" s="3">
        <v>15198294</v>
      </c>
      <c r="E10" s="3">
        <v>15852000</v>
      </c>
      <c r="F10" s="3">
        <v>9024000</v>
      </c>
      <c r="G10" s="3">
        <v>2894000</v>
      </c>
      <c r="H10" s="3">
        <v>0</v>
      </c>
      <c r="I10" s="3">
        <v>0</v>
      </c>
      <c r="J10" s="3">
        <v>0</v>
      </c>
      <c r="K10" s="3">
        <v>0</v>
      </c>
      <c r="L10" s="3">
        <v>728000</v>
      </c>
      <c r="M10" s="3">
        <v>5574000</v>
      </c>
      <c r="N10" s="3">
        <v>9559000</v>
      </c>
      <c r="O10" s="8">
        <f>SUM(C10:N10)</f>
        <v>59751721</v>
      </c>
    </row>
    <row r="11" spans="1:15" ht="12.75">
      <c r="A11" s="2">
        <v>9113</v>
      </c>
      <c r="B11" s="2" t="s">
        <v>19</v>
      </c>
      <c r="C11" s="3">
        <f>31651</f>
        <v>31651</v>
      </c>
      <c r="D11" s="3">
        <v>26546</v>
      </c>
      <c r="E11" s="3">
        <v>160000</v>
      </c>
      <c r="F11" s="3">
        <v>365000</v>
      </c>
      <c r="G11" s="3">
        <v>916000</v>
      </c>
      <c r="H11" s="3">
        <v>364000</v>
      </c>
      <c r="I11" s="3">
        <v>364000</v>
      </c>
      <c r="J11" s="3">
        <v>364000</v>
      </c>
      <c r="K11" s="3">
        <v>226000</v>
      </c>
      <c r="L11" s="3">
        <v>334000</v>
      </c>
      <c r="M11" s="3">
        <v>334000</v>
      </c>
      <c r="N11" s="13">
        <v>334000</v>
      </c>
      <c r="O11" s="8">
        <f>SUM(C11:N11)</f>
        <v>3819197</v>
      </c>
    </row>
    <row r="12" spans="1:15" ht="12.75">
      <c r="A12" s="2">
        <v>9114</v>
      </c>
      <c r="B12" s="2" t="s">
        <v>20</v>
      </c>
      <c r="C12" s="3">
        <v>16681</v>
      </c>
      <c r="D12" s="3">
        <v>13992</v>
      </c>
      <c r="E12" s="3">
        <v>20000</v>
      </c>
      <c r="F12" s="3">
        <v>21000</v>
      </c>
      <c r="G12" s="3">
        <v>7000</v>
      </c>
      <c r="H12" s="3">
        <v>0</v>
      </c>
      <c r="I12" s="3">
        <v>17000</v>
      </c>
      <c r="J12" s="3">
        <v>17000</v>
      </c>
      <c r="K12" s="3">
        <v>-4000</v>
      </c>
      <c r="L12" s="3">
        <v>19000</v>
      </c>
      <c r="M12" s="3">
        <v>20000</v>
      </c>
      <c r="N12" s="3">
        <v>20000</v>
      </c>
      <c r="O12" s="8">
        <f>SUM(C12:N12)</f>
        <v>167673</v>
      </c>
    </row>
    <row r="13" spans="1:15" ht="12.7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8">
        <f>SUM(C13:N13)</f>
        <v>0</v>
      </c>
    </row>
    <row r="14" spans="1:15" ht="12.75">
      <c r="A14" s="11">
        <v>912</v>
      </c>
      <c r="B14" s="11" t="s">
        <v>21</v>
      </c>
      <c r="C14" s="12">
        <f>SUM(C15:C19)</f>
        <v>43827729</v>
      </c>
      <c r="D14" s="12">
        <f>SUM(D15:D19)</f>
        <v>43407144</v>
      </c>
      <c r="E14" s="12">
        <f>SUM(E15:E19)</f>
        <v>42149725</v>
      </c>
      <c r="F14" s="12">
        <f>SUM(F15:F19)</f>
        <v>28856077</v>
      </c>
      <c r="G14" s="12">
        <f>SUM(G15:G19)</f>
        <v>16472251</v>
      </c>
      <c r="H14" s="12">
        <f>SUM(H15:H19)</f>
        <v>16449563</v>
      </c>
      <c r="I14" s="12">
        <f aca="true" t="shared" si="3" ref="I14:N14">SUM(I15:I19)</f>
        <v>16847524</v>
      </c>
      <c r="J14" s="12">
        <f t="shared" si="3"/>
        <v>16162366</v>
      </c>
      <c r="K14" s="12">
        <f t="shared" si="3"/>
        <v>10271488</v>
      </c>
      <c r="L14" s="12">
        <f t="shared" si="3"/>
        <v>16337290</v>
      </c>
      <c r="M14" s="12">
        <f t="shared" si="3"/>
        <v>21525685</v>
      </c>
      <c r="N14" s="12">
        <f t="shared" si="3"/>
        <v>21205669</v>
      </c>
      <c r="O14" s="12">
        <f>SUM(O15:O20)</f>
        <v>293512511</v>
      </c>
    </row>
    <row r="15" spans="1:15" ht="12.75">
      <c r="A15" s="2">
        <v>9121</v>
      </c>
      <c r="B15" s="2" t="s">
        <v>22</v>
      </c>
      <c r="C15" s="3">
        <v>5116799</v>
      </c>
      <c r="D15" s="3">
        <v>5116799</v>
      </c>
      <c r="E15" s="3">
        <v>5127350</v>
      </c>
      <c r="F15" s="3">
        <v>5127350</v>
      </c>
      <c r="G15" s="3">
        <v>5127350</v>
      </c>
      <c r="H15" s="3">
        <v>5127350</v>
      </c>
      <c r="I15" s="3">
        <v>5127350</v>
      </c>
      <c r="J15" s="3">
        <v>5127350</v>
      </c>
      <c r="K15" s="3">
        <v>5127350</v>
      </c>
      <c r="L15" s="3">
        <v>5127350</v>
      </c>
      <c r="M15" s="3">
        <v>5127350</v>
      </c>
      <c r="N15" s="3">
        <v>5127350</v>
      </c>
      <c r="O15" s="8">
        <f aca="true" t="shared" si="4" ref="O15:O20">SUM(C15:N15)</f>
        <v>61507098</v>
      </c>
    </row>
    <row r="16" spans="1:15" ht="12.75">
      <c r="A16" s="2">
        <v>9122</v>
      </c>
      <c r="B16" s="2" t="s">
        <v>23</v>
      </c>
      <c r="C16" s="3">
        <v>14298050</v>
      </c>
      <c r="D16" s="3">
        <v>14217912</v>
      </c>
      <c r="E16" s="3">
        <f>4191*3390*0.9</f>
        <v>12786741</v>
      </c>
      <c r="F16" s="3">
        <f>2473*3390*0.9</f>
        <v>7545123</v>
      </c>
      <c r="G16" s="3">
        <f>697*3390*0.9</f>
        <v>2126547</v>
      </c>
      <c r="H16" s="3">
        <f>829*3390*0.9</f>
        <v>2529279</v>
      </c>
      <c r="I16" s="3">
        <f>820*3390*0.9</f>
        <v>2501820</v>
      </c>
      <c r="J16" s="3">
        <f>+(1742+830)*3390*0.9</f>
        <v>7847172</v>
      </c>
      <c r="K16" s="3">
        <f>834*3390*0.9</f>
        <v>2544534</v>
      </c>
      <c r="L16" s="3">
        <f>2666*3390*0.9</f>
        <v>8133966</v>
      </c>
      <c r="M16" s="3">
        <f>4371*3390*0.9</f>
        <v>13335921</v>
      </c>
      <c r="N16" s="3">
        <f>4275*3390*0.9</f>
        <v>13043025</v>
      </c>
      <c r="O16" s="8">
        <f t="shared" si="4"/>
        <v>100910090</v>
      </c>
    </row>
    <row r="17" spans="1:15" ht="12.75">
      <c r="A17" s="2">
        <v>9123</v>
      </c>
      <c r="B17" s="2" t="s">
        <v>24</v>
      </c>
      <c r="C17" s="3">
        <v>2062769</v>
      </c>
      <c r="D17" s="3">
        <v>2048056</v>
      </c>
      <c r="E17" s="3">
        <f>577*3390</f>
        <v>1956030</v>
      </c>
      <c r="F17" s="3">
        <f>600*3390</f>
        <v>2034000</v>
      </c>
      <c r="G17" s="3">
        <f>625*3390</f>
        <v>2118750</v>
      </c>
      <c r="H17" s="3">
        <f>647*3390</f>
        <v>2193330</v>
      </c>
      <c r="I17" s="3">
        <f>625*3390</f>
        <v>2118750</v>
      </c>
      <c r="J17" s="3">
        <f>616*3390</f>
        <v>2088240</v>
      </c>
      <c r="K17" s="3">
        <v>1500000</v>
      </c>
      <c r="L17" s="3">
        <f>583*3390</f>
        <v>1976370</v>
      </c>
      <c r="M17" s="3">
        <f>579*3390</f>
        <v>1962810</v>
      </c>
      <c r="N17" s="3">
        <f>571*3390</f>
        <v>1935690</v>
      </c>
      <c r="O17" s="8">
        <f t="shared" si="4"/>
        <v>23994795</v>
      </c>
    </row>
    <row r="18" spans="1:15" ht="12.75">
      <c r="A18" s="2">
        <v>9124</v>
      </c>
      <c r="B18" s="2" t="s">
        <v>25</v>
      </c>
      <c r="C18" s="3">
        <v>1161261</v>
      </c>
      <c r="D18" s="3">
        <v>1153077</v>
      </c>
      <c r="E18" s="3">
        <v>1099604</v>
      </c>
      <c r="F18" s="3">
        <v>1099604</v>
      </c>
      <c r="G18" s="3">
        <v>1099604</v>
      </c>
      <c r="H18" s="3">
        <v>1099604</v>
      </c>
      <c r="I18" s="3">
        <v>1099604</v>
      </c>
      <c r="J18" s="3">
        <v>1099604</v>
      </c>
      <c r="K18" s="3">
        <v>1099604</v>
      </c>
      <c r="L18" s="3">
        <v>1099604</v>
      </c>
      <c r="M18" s="3">
        <v>1099604</v>
      </c>
      <c r="N18" s="3">
        <v>1099604</v>
      </c>
      <c r="O18" s="8">
        <f t="shared" si="4"/>
        <v>13310378</v>
      </c>
    </row>
    <row r="19" spans="1:15" ht="12.75">
      <c r="A19" s="2">
        <v>91222</v>
      </c>
      <c r="B19" s="2" t="s">
        <v>26</v>
      </c>
      <c r="C19" s="3">
        <v>21188850</v>
      </c>
      <c r="D19" s="13">
        <v>20871300</v>
      </c>
      <c r="E19" s="3">
        <v>21180000</v>
      </c>
      <c r="F19" s="3">
        <v>13050000</v>
      </c>
      <c r="G19" s="3">
        <v>6000000</v>
      </c>
      <c r="H19" s="3">
        <v>5500000</v>
      </c>
      <c r="I19" s="3">
        <v>6000000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8">
        <f t="shared" si="4"/>
        <v>93790150</v>
      </c>
    </row>
    <row r="20" spans="1:15" ht="12.7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8">
        <f t="shared" si="4"/>
        <v>0</v>
      </c>
    </row>
    <row r="21" spans="1:15" ht="12.75">
      <c r="A21" s="11">
        <v>913</v>
      </c>
      <c r="B21" s="11" t="s">
        <v>27</v>
      </c>
      <c r="C21" s="12">
        <f>SUM(C22:C25)</f>
        <v>265619</v>
      </c>
      <c r="D21" s="12">
        <f>SUM(D22:D25)</f>
        <v>255204</v>
      </c>
      <c r="E21" s="12">
        <f aca="true" t="shared" si="5" ref="E21:N21">SUM(E22:E25)</f>
        <v>375360</v>
      </c>
      <c r="F21" s="12">
        <f t="shared" si="5"/>
        <v>365727</v>
      </c>
      <c r="G21" s="12">
        <f t="shared" si="5"/>
        <v>356095</v>
      </c>
      <c r="H21" s="12">
        <f t="shared" si="5"/>
        <v>356095</v>
      </c>
      <c r="I21" s="12">
        <f t="shared" si="5"/>
        <v>356095</v>
      </c>
      <c r="J21" s="12">
        <f t="shared" si="5"/>
        <v>356095</v>
      </c>
      <c r="K21" s="12">
        <f t="shared" si="5"/>
        <v>356095</v>
      </c>
      <c r="L21" s="12">
        <f t="shared" si="5"/>
        <v>365727</v>
      </c>
      <c r="M21" s="12">
        <f t="shared" si="5"/>
        <v>375360</v>
      </c>
      <c r="N21" s="12">
        <f t="shared" si="5"/>
        <v>375360</v>
      </c>
      <c r="O21" s="12">
        <f>SUM(O22:O26)</f>
        <v>4158832</v>
      </c>
    </row>
    <row r="22" spans="1:15" ht="12.75">
      <c r="A22" s="2">
        <v>9131</v>
      </c>
      <c r="B22" s="2" t="s">
        <v>28</v>
      </c>
      <c r="C22" s="3">
        <v>7358</v>
      </c>
      <c r="D22" s="3">
        <v>7358</v>
      </c>
      <c r="E22" s="3">
        <v>7358</v>
      </c>
      <c r="F22" s="3">
        <v>7358</v>
      </c>
      <c r="G22" s="3">
        <v>7358</v>
      </c>
      <c r="H22" s="3">
        <v>7358</v>
      </c>
      <c r="I22" s="3">
        <v>7358</v>
      </c>
      <c r="J22" s="3">
        <v>7358</v>
      </c>
      <c r="K22" s="3">
        <v>7358</v>
      </c>
      <c r="L22" s="3">
        <v>7358</v>
      </c>
      <c r="M22" s="3">
        <v>7358</v>
      </c>
      <c r="N22" s="3">
        <v>7358</v>
      </c>
      <c r="O22" s="8">
        <f>SUM(C22:N22)</f>
        <v>88296</v>
      </c>
    </row>
    <row r="23" spans="1:15" ht="12.75">
      <c r="A23" s="2">
        <v>9132</v>
      </c>
      <c r="B23" s="2" t="s">
        <v>29</v>
      </c>
      <c r="C23" s="3">
        <v>19265</v>
      </c>
      <c r="D23" s="3">
        <v>19265</v>
      </c>
      <c r="E23" s="3">
        <v>19265</v>
      </c>
      <c r="F23" s="3">
        <v>9632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9632</v>
      </c>
      <c r="M23" s="3">
        <v>19265</v>
      </c>
      <c r="N23" s="3">
        <v>19265</v>
      </c>
      <c r="O23" s="8">
        <f>SUM(C23:N23)</f>
        <v>115589</v>
      </c>
    </row>
    <row r="24" spans="1:15" ht="22.5">
      <c r="A24" s="2">
        <v>9133</v>
      </c>
      <c r="B24" s="14" t="s">
        <v>30</v>
      </c>
      <c r="C24" s="15">
        <v>236844</v>
      </c>
      <c r="D24" s="15">
        <v>226429</v>
      </c>
      <c r="E24" s="15">
        <v>346585</v>
      </c>
      <c r="F24" s="15">
        <v>346585</v>
      </c>
      <c r="G24" s="15">
        <v>346585</v>
      </c>
      <c r="H24" s="15">
        <v>346585</v>
      </c>
      <c r="I24" s="15">
        <v>346585</v>
      </c>
      <c r="J24" s="15">
        <v>346585</v>
      </c>
      <c r="K24" s="15">
        <v>346585</v>
      </c>
      <c r="L24" s="15">
        <v>346585</v>
      </c>
      <c r="M24" s="15">
        <v>346585</v>
      </c>
      <c r="N24" s="15">
        <v>346585</v>
      </c>
      <c r="O24" s="8">
        <f>SUM(C24:N24)</f>
        <v>3929123</v>
      </c>
    </row>
    <row r="25" spans="1:15" ht="12.75">
      <c r="A25" s="2">
        <v>9134</v>
      </c>
      <c r="B25" s="2" t="s">
        <v>31</v>
      </c>
      <c r="C25" s="3">
        <v>2152</v>
      </c>
      <c r="D25" s="3">
        <v>2152</v>
      </c>
      <c r="E25" s="3">
        <v>2152</v>
      </c>
      <c r="F25" s="3">
        <v>2152</v>
      </c>
      <c r="G25" s="3">
        <v>2152</v>
      </c>
      <c r="H25" s="3">
        <v>2152</v>
      </c>
      <c r="I25" s="3">
        <v>2152</v>
      </c>
      <c r="J25" s="3">
        <v>2152</v>
      </c>
      <c r="K25" s="3">
        <v>2152</v>
      </c>
      <c r="L25" s="3">
        <v>2152</v>
      </c>
      <c r="M25" s="3">
        <v>2152</v>
      </c>
      <c r="N25" s="3">
        <v>2152</v>
      </c>
      <c r="O25" s="8">
        <f>SUM(C25:N25)</f>
        <v>25824</v>
      </c>
    </row>
    <row r="26" spans="1:15" ht="12.7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8">
        <f>SUM(C26:N26)</f>
        <v>0</v>
      </c>
    </row>
    <row r="27" spans="1:15" ht="12.75">
      <c r="A27" s="11">
        <v>915</v>
      </c>
      <c r="B27" s="11" t="s">
        <v>32</v>
      </c>
      <c r="C27" s="12">
        <f>SUM(C28:C29)</f>
        <v>0</v>
      </c>
      <c r="D27" s="12">
        <f>SUM(D28:D29)</f>
        <v>6395</v>
      </c>
      <c r="E27" s="12">
        <f aca="true" t="shared" si="6" ref="E27:N27">SUM(E28:E29)</f>
        <v>1000</v>
      </c>
      <c r="F27" s="12">
        <f t="shared" si="6"/>
        <v>1000</v>
      </c>
      <c r="G27" s="12">
        <f t="shared" si="6"/>
        <v>1000</v>
      </c>
      <c r="H27" s="12">
        <f t="shared" si="6"/>
        <v>1000</v>
      </c>
      <c r="I27" s="12">
        <f t="shared" si="6"/>
        <v>1000</v>
      </c>
      <c r="J27" s="12">
        <f t="shared" si="6"/>
        <v>1000</v>
      </c>
      <c r="K27" s="12">
        <f t="shared" si="6"/>
        <v>1000</v>
      </c>
      <c r="L27" s="12">
        <f t="shared" si="6"/>
        <v>1000</v>
      </c>
      <c r="M27" s="12">
        <f t="shared" si="6"/>
        <v>1000</v>
      </c>
      <c r="N27" s="12">
        <f t="shared" si="6"/>
        <v>1000</v>
      </c>
      <c r="O27" s="12">
        <f>SUM(O28:O30)</f>
        <v>16395</v>
      </c>
    </row>
    <row r="28" spans="1:15" ht="12.75">
      <c r="A28" s="2">
        <v>9151</v>
      </c>
      <c r="B28" s="2" t="s">
        <v>33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8">
        <f>SUM(C28:N28)</f>
        <v>0</v>
      </c>
    </row>
    <row r="29" spans="1:15" ht="12.75">
      <c r="A29" s="2">
        <v>9152</v>
      </c>
      <c r="B29" s="16" t="s">
        <v>34</v>
      </c>
      <c r="C29" s="3">
        <v>0</v>
      </c>
      <c r="D29" s="3">
        <v>6395</v>
      </c>
      <c r="E29" s="3">
        <v>1000</v>
      </c>
      <c r="F29" s="3">
        <v>1000</v>
      </c>
      <c r="G29" s="3">
        <v>1000</v>
      </c>
      <c r="H29" s="3">
        <v>1000</v>
      </c>
      <c r="I29" s="3">
        <v>1000</v>
      </c>
      <c r="J29" s="3">
        <v>1000</v>
      </c>
      <c r="K29" s="3">
        <v>1000</v>
      </c>
      <c r="L29" s="3">
        <v>1000</v>
      </c>
      <c r="M29" s="3">
        <v>1000</v>
      </c>
      <c r="N29" s="3">
        <v>1000</v>
      </c>
      <c r="O29" s="8">
        <f>SUM(C29:N29)</f>
        <v>16395</v>
      </c>
    </row>
    <row r="30" spans="1:15" ht="12.7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8">
        <f>SUM(C30:N30)</f>
        <v>0</v>
      </c>
    </row>
    <row r="31" spans="1:15" ht="12.75">
      <c r="A31" s="9">
        <v>92</v>
      </c>
      <c r="B31" s="9" t="s">
        <v>15</v>
      </c>
      <c r="C31" s="10">
        <f aca="true" t="shared" si="7" ref="C31:O31">SUM(C33:C38)</f>
        <v>1401024</v>
      </c>
      <c r="D31" s="10">
        <f t="shared" si="7"/>
        <v>1407874</v>
      </c>
      <c r="E31" s="10">
        <f t="shared" si="7"/>
        <v>1400000</v>
      </c>
      <c r="F31" s="10">
        <f t="shared" si="7"/>
        <v>1400000</v>
      </c>
      <c r="G31" s="10">
        <f t="shared" si="7"/>
        <v>1400000</v>
      </c>
      <c r="H31" s="10">
        <f t="shared" si="7"/>
        <v>1400000</v>
      </c>
      <c r="I31" s="10">
        <f t="shared" si="7"/>
        <v>1400000</v>
      </c>
      <c r="J31" s="10">
        <f t="shared" si="7"/>
        <v>1400000</v>
      </c>
      <c r="K31" s="10">
        <f t="shared" si="7"/>
        <v>1400000</v>
      </c>
      <c r="L31" s="10">
        <f t="shared" si="7"/>
        <v>1400000</v>
      </c>
      <c r="M31" s="10">
        <f t="shared" si="7"/>
        <v>1400000</v>
      </c>
      <c r="N31" s="10">
        <f t="shared" si="7"/>
        <v>1400000</v>
      </c>
      <c r="O31" s="10">
        <f t="shared" si="7"/>
        <v>16808898</v>
      </c>
    </row>
    <row r="32" spans="1:15" ht="12.7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8">
        <f>SUM(H32:N32)</f>
        <v>0</v>
      </c>
    </row>
    <row r="33" spans="1:15" ht="12.75">
      <c r="A33" s="2">
        <v>9212</v>
      </c>
      <c r="B33" s="2" t="s">
        <v>35</v>
      </c>
      <c r="C33" s="3"/>
      <c r="D33" s="3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/>
      <c r="N33" s="3"/>
      <c r="O33" s="8">
        <f aca="true" t="shared" si="8" ref="O33:O38">SUM(C33:N33)</f>
        <v>0</v>
      </c>
    </row>
    <row r="34" spans="1:15" ht="12.75">
      <c r="A34" s="2">
        <v>9214</v>
      </c>
      <c r="B34" s="2" t="s">
        <v>36</v>
      </c>
      <c r="C34" s="3">
        <v>500000</v>
      </c>
      <c r="D34" s="3">
        <v>500000</v>
      </c>
      <c r="E34" s="3">
        <v>500000</v>
      </c>
      <c r="F34" s="3">
        <v>500000</v>
      </c>
      <c r="G34" s="3">
        <v>500000</v>
      </c>
      <c r="H34" s="3">
        <v>500000</v>
      </c>
      <c r="I34" s="3">
        <v>500000</v>
      </c>
      <c r="J34" s="3">
        <v>500000</v>
      </c>
      <c r="K34" s="3">
        <v>500000</v>
      </c>
      <c r="L34" s="3">
        <v>500000</v>
      </c>
      <c r="M34" s="3">
        <v>500000</v>
      </c>
      <c r="N34" s="3">
        <v>500000</v>
      </c>
      <c r="O34" s="8">
        <f t="shared" si="8"/>
        <v>6000000</v>
      </c>
    </row>
    <row r="35" spans="1:15" ht="12.75">
      <c r="A35" s="2">
        <v>9215</v>
      </c>
      <c r="B35" s="2" t="s">
        <v>37</v>
      </c>
      <c r="C35" s="3"/>
      <c r="D35" s="3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8">
        <f t="shared" si="8"/>
        <v>0</v>
      </c>
    </row>
    <row r="36" spans="1:15" ht="12.75">
      <c r="A36" s="2">
        <v>923</v>
      </c>
      <c r="B36" s="2" t="s">
        <v>38</v>
      </c>
      <c r="C36" s="3"/>
      <c r="D36" s="3"/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8">
        <f t="shared" si="8"/>
        <v>0</v>
      </c>
    </row>
    <row r="37" spans="1:15" ht="12.75">
      <c r="A37" s="2">
        <v>924</v>
      </c>
      <c r="B37" s="2" t="s">
        <v>39</v>
      </c>
      <c r="C37" s="3">
        <v>1024</v>
      </c>
      <c r="D37" s="3">
        <v>7874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8">
        <f t="shared" si="8"/>
        <v>8898</v>
      </c>
    </row>
    <row r="38" spans="1:15" ht="12.75">
      <c r="A38" s="2">
        <v>925</v>
      </c>
      <c r="B38" s="2" t="s">
        <v>40</v>
      </c>
      <c r="C38" s="3">
        <v>900000</v>
      </c>
      <c r="D38" s="3">
        <v>900000</v>
      </c>
      <c r="E38" s="3">
        <v>900000</v>
      </c>
      <c r="F38" s="3">
        <v>900000</v>
      </c>
      <c r="G38" s="3">
        <v>900000</v>
      </c>
      <c r="H38" s="3">
        <v>900000</v>
      </c>
      <c r="I38" s="3">
        <v>900000</v>
      </c>
      <c r="J38" s="3">
        <v>900000</v>
      </c>
      <c r="K38" s="3">
        <v>900000</v>
      </c>
      <c r="L38" s="3">
        <v>900000</v>
      </c>
      <c r="M38" s="3">
        <v>900000</v>
      </c>
      <c r="N38" s="3">
        <v>900000</v>
      </c>
      <c r="O38" s="8">
        <f t="shared" si="8"/>
        <v>10800000</v>
      </c>
    </row>
    <row r="39" spans="1:15" ht="12.75">
      <c r="A39" s="11">
        <v>96</v>
      </c>
      <c r="B39" s="11" t="s">
        <v>41</v>
      </c>
      <c r="C39" s="12">
        <f aca="true" t="shared" si="9" ref="C39:N39">SUM(C40:C49)</f>
        <v>835003</v>
      </c>
      <c r="D39" s="12">
        <f t="shared" si="9"/>
        <v>1026013</v>
      </c>
      <c r="E39" s="12">
        <f t="shared" si="9"/>
        <v>397523</v>
      </c>
      <c r="F39" s="12">
        <f t="shared" si="9"/>
        <v>197523</v>
      </c>
      <c r="G39" s="12">
        <f t="shared" si="9"/>
        <v>147523</v>
      </c>
      <c r="H39" s="12">
        <f t="shared" si="9"/>
        <v>147523</v>
      </c>
      <c r="I39" s="12">
        <f t="shared" si="9"/>
        <v>152517</v>
      </c>
      <c r="J39" s="12">
        <f t="shared" si="9"/>
        <v>212520</v>
      </c>
      <c r="K39" s="12">
        <f t="shared" si="9"/>
        <v>207538</v>
      </c>
      <c r="L39" s="12">
        <f t="shared" si="9"/>
        <v>427531</v>
      </c>
      <c r="M39" s="12">
        <f t="shared" si="9"/>
        <v>702532</v>
      </c>
      <c r="N39" s="12">
        <f t="shared" si="9"/>
        <v>747532</v>
      </c>
      <c r="O39" s="12">
        <f>SUM(O40:O49)</f>
        <v>5201278</v>
      </c>
    </row>
    <row r="40" spans="1:15" ht="12.75">
      <c r="A40" s="2">
        <v>9611</v>
      </c>
      <c r="B40" s="2" t="s">
        <v>42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8">
        <f>SUM(C40:N40)</f>
        <v>0</v>
      </c>
    </row>
    <row r="41" spans="1:15" ht="12.75">
      <c r="A41" s="2">
        <v>96324</v>
      </c>
      <c r="B41" s="2" t="s">
        <v>43</v>
      </c>
      <c r="C41" s="3">
        <v>16591</v>
      </c>
      <c r="D41" s="3">
        <v>27085</v>
      </c>
      <c r="E41" s="3">
        <v>10000</v>
      </c>
      <c r="F41" s="3">
        <v>10000</v>
      </c>
      <c r="G41" s="3">
        <v>10000</v>
      </c>
      <c r="H41" s="3">
        <v>10000</v>
      </c>
      <c r="I41" s="3">
        <v>10000</v>
      </c>
      <c r="J41" s="3">
        <v>10000</v>
      </c>
      <c r="K41" s="3">
        <v>10000</v>
      </c>
      <c r="L41" s="3">
        <v>10000</v>
      </c>
      <c r="M41" s="3">
        <v>10000</v>
      </c>
      <c r="N41" s="3">
        <v>10000</v>
      </c>
      <c r="O41" s="8">
        <f aca="true" t="shared" si="10" ref="O41:O49">SUM(C41:N41)</f>
        <v>143676</v>
      </c>
    </row>
    <row r="42" spans="1:15" ht="12.75">
      <c r="A42" s="2">
        <v>96325</v>
      </c>
      <c r="B42" s="2" t="s">
        <v>44</v>
      </c>
      <c r="C42" s="3"/>
      <c r="D42" s="3">
        <v>57469</v>
      </c>
      <c r="E42" s="3">
        <v>10000</v>
      </c>
      <c r="F42" s="3">
        <v>10000</v>
      </c>
      <c r="G42" s="3">
        <v>10000</v>
      </c>
      <c r="H42" s="3">
        <v>10000</v>
      </c>
      <c r="I42" s="3">
        <v>10000</v>
      </c>
      <c r="J42" s="3">
        <v>10000</v>
      </c>
      <c r="K42" s="3">
        <v>10000</v>
      </c>
      <c r="L42" s="3">
        <v>10000</v>
      </c>
      <c r="M42" s="3">
        <v>10000</v>
      </c>
      <c r="N42" s="3">
        <v>10000</v>
      </c>
      <c r="O42" s="8">
        <f t="shared" si="10"/>
        <v>157469</v>
      </c>
    </row>
    <row r="43" spans="1:15" ht="12.75">
      <c r="A43" s="2">
        <v>96326</v>
      </c>
      <c r="B43" s="2" t="s">
        <v>45</v>
      </c>
      <c r="C43" s="3">
        <f>250+6125</f>
        <v>6375</v>
      </c>
      <c r="D43" s="3">
        <v>25</v>
      </c>
      <c r="E43" s="3">
        <v>27500</v>
      </c>
      <c r="F43" s="3">
        <v>27500</v>
      </c>
      <c r="G43" s="3">
        <v>27500</v>
      </c>
      <c r="H43" s="3">
        <v>27500</v>
      </c>
      <c r="I43" s="3">
        <v>27500</v>
      </c>
      <c r="J43" s="3">
        <v>27500</v>
      </c>
      <c r="K43" s="3">
        <v>27500</v>
      </c>
      <c r="L43" s="3">
        <v>27500</v>
      </c>
      <c r="M43" s="3">
        <v>27500</v>
      </c>
      <c r="N43" s="3">
        <v>27500</v>
      </c>
      <c r="O43" s="8">
        <f t="shared" si="10"/>
        <v>281400</v>
      </c>
    </row>
    <row r="44" spans="1:15" ht="12.75">
      <c r="A44" s="2">
        <v>96329</v>
      </c>
      <c r="B44" s="2" t="s">
        <v>46</v>
      </c>
      <c r="C44" s="3">
        <v>32</v>
      </c>
      <c r="D44" s="3">
        <v>43</v>
      </c>
      <c r="E44" s="3">
        <v>18</v>
      </c>
      <c r="F44" s="3">
        <v>18</v>
      </c>
      <c r="G44" s="3">
        <v>18</v>
      </c>
      <c r="H44" s="3">
        <v>18</v>
      </c>
      <c r="I44" s="3">
        <v>12</v>
      </c>
      <c r="J44" s="3">
        <v>15</v>
      </c>
      <c r="K44" s="3">
        <v>33</v>
      </c>
      <c r="L44" s="3">
        <v>26</v>
      </c>
      <c r="M44" s="3">
        <v>27</v>
      </c>
      <c r="N44" s="3">
        <v>27</v>
      </c>
      <c r="O44" s="8">
        <f t="shared" si="10"/>
        <v>287</v>
      </c>
    </row>
    <row r="45" spans="1:15" ht="12.75">
      <c r="A45" s="2">
        <v>9662</v>
      </c>
      <c r="B45" s="2" t="s">
        <v>47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8">
        <f t="shared" si="10"/>
        <v>0</v>
      </c>
    </row>
    <row r="46" spans="1:15" ht="12.75">
      <c r="A46" s="2">
        <v>9691</v>
      </c>
      <c r="B46" s="2" t="s">
        <v>48</v>
      </c>
      <c r="C46" s="3">
        <v>0</v>
      </c>
      <c r="D46" s="3">
        <v>13386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8">
        <f t="shared" si="10"/>
        <v>13386</v>
      </c>
    </row>
    <row r="47" spans="1:15" ht="12.75">
      <c r="A47" s="2">
        <v>9694</v>
      </c>
      <c r="B47" s="2" t="s">
        <v>49</v>
      </c>
      <c r="C47" s="3">
        <v>5</v>
      </c>
      <c r="D47" s="3">
        <v>5</v>
      </c>
      <c r="E47" s="3">
        <v>5</v>
      </c>
      <c r="F47" s="3">
        <v>5</v>
      </c>
      <c r="G47" s="3">
        <v>5</v>
      </c>
      <c r="H47" s="3">
        <v>5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8">
        <f t="shared" si="10"/>
        <v>60</v>
      </c>
    </row>
    <row r="48" spans="1:15" ht="12.75">
      <c r="A48" s="2">
        <v>9696</v>
      </c>
      <c r="B48" s="2" t="s">
        <v>50</v>
      </c>
      <c r="C48" s="3">
        <v>812000</v>
      </c>
      <c r="D48" s="13">
        <v>928000</v>
      </c>
      <c r="E48" s="3">
        <v>350000</v>
      </c>
      <c r="F48" s="3">
        <v>150000</v>
      </c>
      <c r="G48" s="3">
        <v>100000</v>
      </c>
      <c r="H48" s="3">
        <v>100000</v>
      </c>
      <c r="I48" s="3">
        <v>105000</v>
      </c>
      <c r="J48" s="3">
        <v>165000</v>
      </c>
      <c r="K48" s="3">
        <v>160000</v>
      </c>
      <c r="L48" s="3">
        <v>380000</v>
      </c>
      <c r="M48" s="3">
        <v>655000</v>
      </c>
      <c r="N48" s="3">
        <v>700000</v>
      </c>
      <c r="O48" s="8">
        <f t="shared" si="10"/>
        <v>4605000</v>
      </c>
    </row>
    <row r="49" spans="1:15" ht="12.7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8">
        <f t="shared" si="10"/>
        <v>0</v>
      </c>
    </row>
    <row r="50" spans="1:15" ht="12.75">
      <c r="A50" s="11">
        <v>97</v>
      </c>
      <c r="B50" s="11" t="s">
        <v>51</v>
      </c>
      <c r="C50" s="17">
        <f aca="true" t="shared" si="11" ref="C50:O50">SUM(C51:C52)</f>
        <v>4228</v>
      </c>
      <c r="D50" s="17">
        <f t="shared" si="11"/>
        <v>0</v>
      </c>
      <c r="E50" s="17">
        <f t="shared" si="11"/>
        <v>0</v>
      </c>
      <c r="F50" s="17">
        <f t="shared" si="11"/>
        <v>0</v>
      </c>
      <c r="G50" s="17">
        <f t="shared" si="11"/>
        <v>0</v>
      </c>
      <c r="H50" s="17">
        <f t="shared" si="11"/>
        <v>0</v>
      </c>
      <c r="I50" s="17">
        <f t="shared" si="11"/>
        <v>0</v>
      </c>
      <c r="J50" s="17">
        <f t="shared" si="11"/>
        <v>0</v>
      </c>
      <c r="K50" s="17">
        <f t="shared" si="11"/>
        <v>0</v>
      </c>
      <c r="L50" s="17">
        <f t="shared" si="11"/>
        <v>0</v>
      </c>
      <c r="M50" s="17">
        <f t="shared" si="11"/>
        <v>0</v>
      </c>
      <c r="N50" s="17">
        <f t="shared" si="11"/>
        <v>200000</v>
      </c>
      <c r="O50" s="12">
        <f t="shared" si="11"/>
        <v>204228</v>
      </c>
    </row>
    <row r="51" spans="1:15" ht="12.75">
      <c r="A51" s="2">
        <v>9744</v>
      </c>
      <c r="B51" s="2" t="s">
        <v>52</v>
      </c>
      <c r="C51" s="3">
        <v>4228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8">
        <f>SUM(C51:N51)</f>
        <v>4228</v>
      </c>
    </row>
    <row r="52" spans="1:15" ht="12.75">
      <c r="A52" s="2">
        <v>975</v>
      </c>
      <c r="B52" s="2" t="s">
        <v>53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200000</v>
      </c>
      <c r="O52" s="8">
        <f>SUM(C52:N52)</f>
        <v>200000</v>
      </c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" t="s">
        <v>54</v>
      </c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</row>
    <row r="56" spans="1:15" ht="12.75">
      <c r="A56" s="1">
        <v>2013</v>
      </c>
      <c r="B56" s="2"/>
      <c r="C56" s="3" t="s">
        <v>1</v>
      </c>
      <c r="D56" s="3" t="s">
        <v>2</v>
      </c>
      <c r="E56" s="3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3" t="s">
        <v>8</v>
      </c>
      <c r="K56" s="3" t="s">
        <v>9</v>
      </c>
      <c r="L56" s="3" t="s">
        <v>10</v>
      </c>
      <c r="M56" s="3" t="s">
        <v>11</v>
      </c>
      <c r="N56" s="3" t="s">
        <v>12</v>
      </c>
      <c r="O56" s="19"/>
    </row>
    <row r="57" spans="1:15" ht="12.75">
      <c r="A57" s="4" t="s">
        <v>55</v>
      </c>
      <c r="B57" s="4" t="s">
        <v>56</v>
      </c>
      <c r="C57" s="5">
        <f>+C59+C74+C94+C100+C101+C102+C104+C106+C110+C114</f>
        <v>55214468</v>
      </c>
      <c r="D57" s="5">
        <f>+D59+D74+D94+D100+D101+D102+D104+D106+D110+D114</f>
        <v>50038955</v>
      </c>
      <c r="E57" s="5">
        <f>+E59+E74+E94+E100+E101+E102+E104+E106+E110+E114</f>
        <v>42232021</v>
      </c>
      <c r="F57" s="5">
        <f>+F59+F74+F94+F100+F101+F102+F104+F106+F110+F114</f>
        <v>32259721</v>
      </c>
      <c r="G57" s="5">
        <f>+G59+G74+G94+G100+G101+G102+G104+G106+G110+G114</f>
        <v>24281321</v>
      </c>
      <c r="H57" s="5">
        <f aca="true" t="shared" si="12" ref="H57:O57">+H59+H74+H94+H100+H101+H102+H104+H106+H110+H114</f>
        <v>19494269</v>
      </c>
      <c r="I57" s="5">
        <f t="shared" si="12"/>
        <v>19224821</v>
      </c>
      <c r="J57" s="5">
        <f t="shared" si="12"/>
        <v>19224821</v>
      </c>
      <c r="K57" s="5">
        <f t="shared" si="12"/>
        <v>21300521</v>
      </c>
      <c r="L57" s="5">
        <f t="shared" si="12"/>
        <v>32307521</v>
      </c>
      <c r="M57" s="5">
        <f t="shared" si="12"/>
        <v>44243821</v>
      </c>
      <c r="N57" s="5">
        <f t="shared" si="12"/>
        <v>60494721</v>
      </c>
      <c r="O57" s="5">
        <f t="shared" si="12"/>
        <v>420316981</v>
      </c>
    </row>
    <row r="58" spans="1:15" ht="12.7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</row>
    <row r="59" spans="1:15" ht="12.75">
      <c r="A59" s="9">
        <v>51</v>
      </c>
      <c r="B59" s="9" t="s">
        <v>57</v>
      </c>
      <c r="C59" s="10">
        <f aca="true" t="shared" si="13" ref="C59:O59">+C61+C69</f>
        <v>47603672</v>
      </c>
      <c r="D59" s="10">
        <f t="shared" si="13"/>
        <v>40256205</v>
      </c>
      <c r="E59" s="10">
        <f t="shared" si="13"/>
        <v>35586800</v>
      </c>
      <c r="F59" s="10">
        <f t="shared" si="13"/>
        <v>25586800</v>
      </c>
      <c r="G59" s="10">
        <f t="shared" si="13"/>
        <v>17586800</v>
      </c>
      <c r="H59" s="10">
        <f t="shared" si="13"/>
        <v>12586800</v>
      </c>
      <c r="I59" s="10">
        <f t="shared" si="13"/>
        <v>12586800</v>
      </c>
      <c r="J59" s="10">
        <f t="shared" si="13"/>
        <v>12586800</v>
      </c>
      <c r="K59" s="10">
        <f t="shared" si="13"/>
        <v>14586800</v>
      </c>
      <c r="L59" s="10">
        <f t="shared" si="13"/>
        <v>25586800</v>
      </c>
      <c r="M59" s="10">
        <f t="shared" si="13"/>
        <v>37586800</v>
      </c>
      <c r="N59" s="10">
        <f t="shared" si="13"/>
        <v>47586800</v>
      </c>
      <c r="O59" s="10">
        <f t="shared" si="13"/>
        <v>329727877</v>
      </c>
    </row>
    <row r="60" spans="1:15" ht="12.75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</row>
    <row r="61" spans="1:15" ht="12.75">
      <c r="A61" s="11">
        <v>511</v>
      </c>
      <c r="B61" s="11" t="s">
        <v>58</v>
      </c>
      <c r="C61" s="12">
        <f aca="true" t="shared" si="14" ref="C61:N61">SUM(C62:C67)</f>
        <v>47403935</v>
      </c>
      <c r="D61" s="12">
        <f t="shared" si="14"/>
        <v>40223922</v>
      </c>
      <c r="E61" s="12">
        <f t="shared" si="14"/>
        <v>35501600</v>
      </c>
      <c r="F61" s="12">
        <f t="shared" si="14"/>
        <v>25501600</v>
      </c>
      <c r="G61" s="12">
        <f t="shared" si="14"/>
        <v>17501600</v>
      </c>
      <c r="H61" s="12">
        <f t="shared" si="14"/>
        <v>12501600</v>
      </c>
      <c r="I61" s="12">
        <f t="shared" si="14"/>
        <v>12501600</v>
      </c>
      <c r="J61" s="12">
        <f t="shared" si="14"/>
        <v>12501600</v>
      </c>
      <c r="K61" s="12">
        <f t="shared" si="14"/>
        <v>14501600</v>
      </c>
      <c r="L61" s="12">
        <f t="shared" si="14"/>
        <v>25501600</v>
      </c>
      <c r="M61" s="12">
        <f t="shared" si="14"/>
        <v>37501600</v>
      </c>
      <c r="N61" s="12">
        <f t="shared" si="14"/>
        <v>47501600</v>
      </c>
      <c r="O61" s="12">
        <f>SUM(O62:O67)</f>
        <v>328643857</v>
      </c>
    </row>
    <row r="62" spans="1:15" ht="12.75">
      <c r="A62" s="2">
        <v>5112</v>
      </c>
      <c r="B62" s="2" t="s">
        <v>59</v>
      </c>
      <c r="C62" s="3">
        <v>0</v>
      </c>
      <c r="D62" s="3">
        <v>0</v>
      </c>
      <c r="E62" s="3">
        <v>16600</v>
      </c>
      <c r="F62" s="3">
        <v>16600</v>
      </c>
      <c r="G62" s="3">
        <v>16600</v>
      </c>
      <c r="H62" s="3">
        <v>16600</v>
      </c>
      <c r="I62" s="3">
        <v>16600</v>
      </c>
      <c r="J62" s="3">
        <v>16600</v>
      </c>
      <c r="K62" s="3">
        <v>16600</v>
      </c>
      <c r="L62" s="3">
        <v>16600</v>
      </c>
      <c r="M62" s="3">
        <v>16600</v>
      </c>
      <c r="N62" s="3">
        <v>16600</v>
      </c>
      <c r="O62" s="19">
        <f aca="true" t="shared" si="15" ref="O62:O67">SUM(C62:N62)</f>
        <v>166000</v>
      </c>
    </row>
    <row r="63" spans="1:15" ht="12.75">
      <c r="A63" s="2">
        <v>5113</v>
      </c>
      <c r="B63" s="2" t="s">
        <v>60</v>
      </c>
      <c r="C63" s="3">
        <v>1751</v>
      </c>
      <c r="D63" s="3">
        <v>8476</v>
      </c>
      <c r="E63" s="3">
        <v>50000</v>
      </c>
      <c r="F63" s="3">
        <v>50000</v>
      </c>
      <c r="G63" s="3">
        <v>50000</v>
      </c>
      <c r="H63" s="3">
        <v>50000</v>
      </c>
      <c r="I63" s="3">
        <v>50000</v>
      </c>
      <c r="J63" s="3">
        <v>50000</v>
      </c>
      <c r="K63" s="3">
        <v>50000</v>
      </c>
      <c r="L63" s="3">
        <v>50000</v>
      </c>
      <c r="M63" s="3">
        <v>50000</v>
      </c>
      <c r="N63" s="3">
        <v>50000</v>
      </c>
      <c r="O63" s="19">
        <f t="shared" si="15"/>
        <v>510227</v>
      </c>
    </row>
    <row r="64" spans="1:15" ht="12.75">
      <c r="A64" s="2">
        <v>5114</v>
      </c>
      <c r="B64" s="2" t="s">
        <v>61</v>
      </c>
      <c r="C64" s="3">
        <v>22896</v>
      </c>
      <c r="D64" s="3">
        <v>190090</v>
      </c>
      <c r="E64" s="3">
        <v>450000</v>
      </c>
      <c r="F64" s="3">
        <v>450000</v>
      </c>
      <c r="G64" s="3">
        <v>450000</v>
      </c>
      <c r="H64" s="3">
        <v>450000</v>
      </c>
      <c r="I64" s="3">
        <v>450000</v>
      </c>
      <c r="J64" s="3">
        <v>450000</v>
      </c>
      <c r="K64" s="3">
        <v>450000</v>
      </c>
      <c r="L64" s="3">
        <v>450000</v>
      </c>
      <c r="M64" s="3">
        <v>450000</v>
      </c>
      <c r="N64" s="3">
        <v>450000</v>
      </c>
      <c r="O64" s="19">
        <f t="shared" si="15"/>
        <v>4712986</v>
      </c>
    </row>
    <row r="65" spans="1:15" ht="12.75">
      <c r="A65" s="2">
        <v>5115</v>
      </c>
      <c r="B65" s="2" t="s">
        <v>62</v>
      </c>
      <c r="C65" s="3">
        <v>45788282</v>
      </c>
      <c r="D65" s="3">
        <f>3700614+33945626</f>
        <v>37646240</v>
      </c>
      <c r="E65" s="3">
        <v>33000000</v>
      </c>
      <c r="F65" s="3">
        <v>23000000</v>
      </c>
      <c r="G65" s="3">
        <v>15000000</v>
      </c>
      <c r="H65" s="3">
        <v>10000000</v>
      </c>
      <c r="I65" s="3">
        <v>10000000</v>
      </c>
      <c r="J65" s="3">
        <v>10000000</v>
      </c>
      <c r="K65" s="3">
        <v>12000000</v>
      </c>
      <c r="L65" s="3">
        <v>23000000</v>
      </c>
      <c r="M65" s="3">
        <v>35000000</v>
      </c>
      <c r="N65" s="3">
        <v>45000000</v>
      </c>
      <c r="O65" s="19">
        <f t="shared" si="15"/>
        <v>299434522</v>
      </c>
    </row>
    <row r="66" spans="1:15" ht="12.75">
      <c r="A66" s="2">
        <v>5116</v>
      </c>
      <c r="B66" s="2" t="s">
        <v>63</v>
      </c>
      <c r="C66" s="3">
        <v>303685</v>
      </c>
      <c r="D66" s="3">
        <v>1564034</v>
      </c>
      <c r="E66" s="3">
        <v>1265000</v>
      </c>
      <c r="F66" s="3">
        <v>1265000</v>
      </c>
      <c r="G66" s="3">
        <v>1265000</v>
      </c>
      <c r="H66" s="3">
        <v>1265000</v>
      </c>
      <c r="I66" s="3">
        <v>1265000</v>
      </c>
      <c r="J66" s="3">
        <v>1265000</v>
      </c>
      <c r="K66" s="3">
        <v>1265000</v>
      </c>
      <c r="L66" s="3">
        <v>1265000</v>
      </c>
      <c r="M66" s="3">
        <v>1265000</v>
      </c>
      <c r="N66" s="3">
        <v>1265000</v>
      </c>
      <c r="O66" s="19">
        <f t="shared" si="15"/>
        <v>14517719</v>
      </c>
    </row>
    <row r="67" spans="1:15" ht="12.75">
      <c r="A67" s="2">
        <v>5117</v>
      </c>
      <c r="B67" s="3" t="s">
        <v>64</v>
      </c>
      <c r="C67" s="3">
        <f>1524165-C108</f>
        <v>1287321</v>
      </c>
      <c r="D67" s="13">
        <f>1041511-D108</f>
        <v>815082</v>
      </c>
      <c r="E67" s="3">
        <v>720000</v>
      </c>
      <c r="F67" s="3">
        <v>720000</v>
      </c>
      <c r="G67" s="3">
        <v>720000</v>
      </c>
      <c r="H67" s="3">
        <v>720000</v>
      </c>
      <c r="I67" s="3">
        <v>720000</v>
      </c>
      <c r="J67" s="3">
        <v>720000</v>
      </c>
      <c r="K67" s="3">
        <v>720000</v>
      </c>
      <c r="L67" s="3">
        <v>720000</v>
      </c>
      <c r="M67" s="3">
        <v>720000</v>
      </c>
      <c r="N67" s="3">
        <v>720000</v>
      </c>
      <c r="O67" s="19">
        <f t="shared" si="15"/>
        <v>9302403</v>
      </c>
    </row>
    <row r="68" spans="1:15" ht="12.7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</row>
    <row r="69" spans="1:15" ht="12.75">
      <c r="A69" s="11">
        <v>513</v>
      </c>
      <c r="B69" s="11" t="s">
        <v>65</v>
      </c>
      <c r="C69" s="12">
        <f>SUM(C70:C72)</f>
        <v>199737</v>
      </c>
      <c r="D69" s="12">
        <f>SUM(D70:D72)</f>
        <v>32283</v>
      </c>
      <c r="E69" s="12">
        <f>SUM(E70:E72)</f>
        <v>85200</v>
      </c>
      <c r="F69" s="12">
        <f>SUM(F70:F72)</f>
        <v>85200</v>
      </c>
      <c r="G69" s="12">
        <f>SUM(G70:G72)</f>
        <v>85200</v>
      </c>
      <c r="H69" s="12">
        <f aca="true" t="shared" si="16" ref="H69:N69">SUM(H70:H72)</f>
        <v>85200</v>
      </c>
      <c r="I69" s="12">
        <f t="shared" si="16"/>
        <v>85200</v>
      </c>
      <c r="J69" s="12">
        <f t="shared" si="16"/>
        <v>85200</v>
      </c>
      <c r="K69" s="12">
        <f t="shared" si="16"/>
        <v>85200</v>
      </c>
      <c r="L69" s="12">
        <f t="shared" si="16"/>
        <v>85200</v>
      </c>
      <c r="M69" s="12">
        <f t="shared" si="16"/>
        <v>85200</v>
      </c>
      <c r="N69" s="12">
        <f t="shared" si="16"/>
        <v>85200</v>
      </c>
      <c r="O69" s="12">
        <f>SUM(O70:O72)</f>
        <v>1084020</v>
      </c>
    </row>
    <row r="70" spans="1:15" ht="12.75">
      <c r="A70" s="2">
        <v>5131</v>
      </c>
      <c r="B70" s="2" t="s">
        <v>66</v>
      </c>
      <c r="C70" s="3">
        <v>190618</v>
      </c>
      <c r="D70" s="3">
        <v>22000</v>
      </c>
      <c r="E70" s="3">
        <v>75000</v>
      </c>
      <c r="F70" s="3">
        <v>75000</v>
      </c>
      <c r="G70" s="3">
        <v>75000</v>
      </c>
      <c r="H70" s="3">
        <v>75000</v>
      </c>
      <c r="I70" s="3">
        <v>75000</v>
      </c>
      <c r="J70" s="3">
        <v>75000</v>
      </c>
      <c r="K70" s="3">
        <v>75000</v>
      </c>
      <c r="L70" s="3">
        <v>75000</v>
      </c>
      <c r="M70" s="3">
        <v>75000</v>
      </c>
      <c r="N70" s="3">
        <v>75000</v>
      </c>
      <c r="O70" s="19">
        <f>SUM(C70:N70)</f>
        <v>962618</v>
      </c>
    </row>
    <row r="71" spans="1:15" ht="12.75">
      <c r="A71" s="2">
        <v>5133</v>
      </c>
      <c r="B71" s="2" t="s">
        <v>67</v>
      </c>
      <c r="C71" s="3">
        <v>9119</v>
      </c>
      <c r="D71" s="3">
        <v>9471</v>
      </c>
      <c r="E71" s="3">
        <v>9200</v>
      </c>
      <c r="F71" s="3">
        <v>9200</v>
      </c>
      <c r="G71" s="3">
        <v>9200</v>
      </c>
      <c r="H71" s="3">
        <v>9200</v>
      </c>
      <c r="I71" s="3">
        <v>9200</v>
      </c>
      <c r="J71" s="3">
        <v>9200</v>
      </c>
      <c r="K71" s="3">
        <v>9200</v>
      </c>
      <c r="L71" s="3">
        <v>9200</v>
      </c>
      <c r="M71" s="3">
        <v>9200</v>
      </c>
      <c r="N71" s="3">
        <v>9200</v>
      </c>
      <c r="O71" s="19">
        <f>SUM(C71:N71)</f>
        <v>110590</v>
      </c>
    </row>
    <row r="72" spans="1:15" ht="12.75">
      <c r="A72" s="2">
        <v>5139</v>
      </c>
      <c r="B72" s="2" t="s">
        <v>65</v>
      </c>
      <c r="C72" s="3">
        <v>0</v>
      </c>
      <c r="D72" s="3">
        <v>812</v>
      </c>
      <c r="E72" s="3">
        <v>1000</v>
      </c>
      <c r="F72" s="3">
        <v>1000</v>
      </c>
      <c r="G72" s="3">
        <v>1000</v>
      </c>
      <c r="H72" s="3">
        <v>1000</v>
      </c>
      <c r="I72" s="3">
        <v>1000</v>
      </c>
      <c r="J72" s="3">
        <v>1000</v>
      </c>
      <c r="K72" s="3">
        <v>1000</v>
      </c>
      <c r="L72" s="3">
        <v>1000</v>
      </c>
      <c r="M72" s="3">
        <v>1000</v>
      </c>
      <c r="N72" s="3">
        <v>1000</v>
      </c>
      <c r="O72" s="19">
        <f>SUM(C72:N72)</f>
        <v>10812</v>
      </c>
    </row>
    <row r="73" spans="1:15" ht="12.7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</row>
    <row r="74" spans="1:15" ht="12.75">
      <c r="A74" s="11">
        <v>52</v>
      </c>
      <c r="B74" s="11" t="s">
        <v>68</v>
      </c>
      <c r="C74" s="12">
        <f aca="true" t="shared" si="17" ref="C74:N74">SUM(C75:C91)</f>
        <v>3438719</v>
      </c>
      <c r="D74" s="12">
        <f t="shared" si="17"/>
        <v>6074686</v>
      </c>
      <c r="E74" s="12">
        <f t="shared" si="17"/>
        <v>2568200</v>
      </c>
      <c r="F74" s="12">
        <f t="shared" si="17"/>
        <v>2595900</v>
      </c>
      <c r="G74" s="12">
        <f t="shared" si="17"/>
        <v>2617500</v>
      </c>
      <c r="H74" s="12">
        <f t="shared" si="17"/>
        <v>2830448</v>
      </c>
      <c r="I74" s="12">
        <f t="shared" si="17"/>
        <v>2561000</v>
      </c>
      <c r="J74" s="12">
        <f t="shared" si="17"/>
        <v>2561000</v>
      </c>
      <c r="K74" s="12">
        <f t="shared" si="17"/>
        <v>2636700</v>
      </c>
      <c r="L74" s="12">
        <f t="shared" si="17"/>
        <v>2643700</v>
      </c>
      <c r="M74" s="12">
        <f t="shared" si="17"/>
        <v>2580000</v>
      </c>
      <c r="N74" s="12">
        <f t="shared" si="17"/>
        <v>2614900</v>
      </c>
      <c r="O74" s="12">
        <f>SUM(O75:O91)</f>
        <v>35722753</v>
      </c>
    </row>
    <row r="75" spans="1:15" ht="12.75">
      <c r="A75" s="2">
        <v>521</v>
      </c>
      <c r="B75" s="2" t="s">
        <v>69</v>
      </c>
      <c r="C75" s="3">
        <v>0</v>
      </c>
      <c r="D75" s="3">
        <v>65500</v>
      </c>
      <c r="E75" s="3">
        <v>25000</v>
      </c>
      <c r="F75" s="3">
        <v>25000</v>
      </c>
      <c r="G75" s="3">
        <v>25000</v>
      </c>
      <c r="H75" s="3">
        <v>25000</v>
      </c>
      <c r="I75" s="3">
        <v>25000</v>
      </c>
      <c r="J75" s="3">
        <v>25000</v>
      </c>
      <c r="K75" s="3">
        <v>25000</v>
      </c>
      <c r="L75" s="3">
        <v>25000</v>
      </c>
      <c r="M75" s="3">
        <v>25000</v>
      </c>
      <c r="N75" s="3">
        <v>25000</v>
      </c>
      <c r="O75" s="20">
        <f>SUM(C75:N75)</f>
        <v>315500</v>
      </c>
    </row>
    <row r="76" spans="1:15" ht="12.75">
      <c r="A76" s="2">
        <v>522</v>
      </c>
      <c r="B76" s="2" t="s">
        <v>70</v>
      </c>
      <c r="C76" s="3">
        <v>1421788</v>
      </c>
      <c r="D76" s="3">
        <v>1273597</v>
      </c>
      <c r="E76" s="3">
        <v>1230000</v>
      </c>
      <c r="F76" s="3">
        <v>1230000</v>
      </c>
      <c r="G76" s="3">
        <v>1230000</v>
      </c>
      <c r="H76" s="3">
        <v>1230000</v>
      </c>
      <c r="I76" s="3">
        <v>1230000</v>
      </c>
      <c r="J76" s="3">
        <v>1230000</v>
      </c>
      <c r="K76" s="3">
        <v>1230000</v>
      </c>
      <c r="L76" s="3">
        <v>1230000</v>
      </c>
      <c r="M76" s="3">
        <v>1230000</v>
      </c>
      <c r="N76" s="3">
        <v>1230000</v>
      </c>
      <c r="O76" s="20">
        <f>SUM(C76:N76)</f>
        <v>14995385</v>
      </c>
    </row>
    <row r="77" spans="1:15" ht="12.75">
      <c r="A77" s="2">
        <v>523</v>
      </c>
      <c r="B77" s="2" t="s">
        <v>71</v>
      </c>
      <c r="C77" s="3">
        <v>1113096</v>
      </c>
      <c r="D77" s="3">
        <v>1424540</v>
      </c>
      <c r="E77" s="3">
        <v>500000</v>
      </c>
      <c r="F77" s="3">
        <v>500000</v>
      </c>
      <c r="G77" s="3">
        <v>500000</v>
      </c>
      <c r="H77" s="3">
        <v>500000</v>
      </c>
      <c r="I77" s="3">
        <v>500000</v>
      </c>
      <c r="J77" s="3">
        <v>500000</v>
      </c>
      <c r="K77" s="3">
        <v>500000</v>
      </c>
      <c r="L77" s="3">
        <v>500000</v>
      </c>
      <c r="M77" s="3">
        <v>500000</v>
      </c>
      <c r="N77" s="3">
        <v>500000</v>
      </c>
      <c r="O77" s="20">
        <f aca="true" t="shared" si="18" ref="O77:O91">SUM(C77:N77)</f>
        <v>7537636</v>
      </c>
    </row>
    <row r="78" spans="1:15" ht="12.75">
      <c r="A78" s="2">
        <v>524</v>
      </c>
      <c r="B78" s="2" t="s">
        <v>72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20">
        <f t="shared" si="18"/>
        <v>0</v>
      </c>
    </row>
    <row r="79" spans="1:15" ht="12.75">
      <c r="A79" s="2">
        <v>525</v>
      </c>
      <c r="B79" s="2" t="s">
        <v>73</v>
      </c>
      <c r="C79" s="3">
        <v>0</v>
      </c>
      <c r="D79" s="3">
        <v>46000</v>
      </c>
      <c r="E79" s="3">
        <v>19000</v>
      </c>
      <c r="F79" s="3">
        <v>19000</v>
      </c>
      <c r="G79" s="3">
        <v>19000</v>
      </c>
      <c r="H79" s="3">
        <v>19000</v>
      </c>
      <c r="I79" s="3">
        <v>19000</v>
      </c>
      <c r="J79" s="3">
        <v>19000</v>
      </c>
      <c r="K79" s="3">
        <v>67000</v>
      </c>
      <c r="L79" s="3">
        <v>38000</v>
      </c>
      <c r="M79" s="3">
        <v>38000</v>
      </c>
      <c r="N79" s="3">
        <v>38000</v>
      </c>
      <c r="O79" s="20">
        <f t="shared" si="18"/>
        <v>341000</v>
      </c>
    </row>
    <row r="80" spans="1:15" ht="12.75">
      <c r="A80" s="2">
        <v>526</v>
      </c>
      <c r="B80" s="2" t="s">
        <v>74</v>
      </c>
      <c r="C80" s="3">
        <v>102113</v>
      </c>
      <c r="D80" s="3">
        <v>99747</v>
      </c>
      <c r="E80" s="3">
        <v>110000</v>
      </c>
      <c r="F80" s="3">
        <v>110000</v>
      </c>
      <c r="G80" s="3">
        <v>110000</v>
      </c>
      <c r="H80" s="3">
        <v>110000</v>
      </c>
      <c r="I80" s="3">
        <v>110000</v>
      </c>
      <c r="J80" s="3">
        <v>110000</v>
      </c>
      <c r="K80" s="3">
        <v>110000</v>
      </c>
      <c r="L80" s="3">
        <v>110000</v>
      </c>
      <c r="M80" s="3">
        <v>110000</v>
      </c>
      <c r="N80" s="3">
        <v>110000</v>
      </c>
      <c r="O80" s="20">
        <f t="shared" si="18"/>
        <v>1301860</v>
      </c>
    </row>
    <row r="81" spans="1:15" ht="12.75">
      <c r="A81" s="2">
        <v>5271</v>
      </c>
      <c r="B81" s="2" t="s">
        <v>75</v>
      </c>
      <c r="C81" s="3">
        <v>149462</v>
      </c>
      <c r="D81" s="3">
        <v>111808</v>
      </c>
      <c r="E81" s="3">
        <v>110000</v>
      </c>
      <c r="F81" s="3">
        <v>110000</v>
      </c>
      <c r="G81" s="3">
        <v>110000</v>
      </c>
      <c r="H81" s="3">
        <v>110000</v>
      </c>
      <c r="I81" s="3">
        <v>110000</v>
      </c>
      <c r="J81" s="3">
        <v>110000</v>
      </c>
      <c r="K81" s="3">
        <v>110000</v>
      </c>
      <c r="L81" s="3">
        <v>110000</v>
      </c>
      <c r="M81" s="3">
        <v>110000</v>
      </c>
      <c r="N81" s="3">
        <v>110000</v>
      </c>
      <c r="O81" s="20">
        <f t="shared" si="18"/>
        <v>1361270</v>
      </c>
    </row>
    <row r="82" spans="1:15" ht="12.75">
      <c r="A82" s="2">
        <v>5272</v>
      </c>
      <c r="B82" s="2" t="s">
        <v>76</v>
      </c>
      <c r="C82" s="3">
        <v>93625</v>
      </c>
      <c r="D82" s="3">
        <v>46070</v>
      </c>
      <c r="E82" s="3">
        <v>30000</v>
      </c>
      <c r="F82" s="3">
        <v>30000</v>
      </c>
      <c r="G82" s="3">
        <v>30000</v>
      </c>
      <c r="H82" s="3">
        <v>30000</v>
      </c>
      <c r="I82" s="3">
        <v>30000</v>
      </c>
      <c r="J82" s="3">
        <v>30000</v>
      </c>
      <c r="K82" s="3">
        <v>30000</v>
      </c>
      <c r="L82" s="3">
        <v>30000</v>
      </c>
      <c r="M82" s="3">
        <v>30000</v>
      </c>
      <c r="N82" s="3">
        <v>30000</v>
      </c>
      <c r="O82" s="20">
        <f t="shared" si="18"/>
        <v>439695</v>
      </c>
    </row>
    <row r="83" spans="1:15" ht="12.75">
      <c r="A83" s="2">
        <v>528</v>
      </c>
      <c r="B83" s="2" t="s">
        <v>77</v>
      </c>
      <c r="C83" s="3">
        <v>0</v>
      </c>
      <c r="D83" s="3">
        <v>0</v>
      </c>
      <c r="E83" s="3">
        <v>10000</v>
      </c>
      <c r="F83" s="3">
        <v>10000</v>
      </c>
      <c r="G83" s="3">
        <v>10000</v>
      </c>
      <c r="H83" s="3">
        <v>10000</v>
      </c>
      <c r="I83" s="3">
        <v>10000</v>
      </c>
      <c r="J83" s="3">
        <v>10000</v>
      </c>
      <c r="K83" s="3">
        <v>10000</v>
      </c>
      <c r="L83" s="3">
        <v>10000</v>
      </c>
      <c r="M83" s="3">
        <v>10000</v>
      </c>
      <c r="N83" s="3">
        <v>10000</v>
      </c>
      <c r="O83" s="20">
        <f t="shared" si="18"/>
        <v>100000</v>
      </c>
    </row>
    <row r="84" spans="1:15" ht="12.75">
      <c r="A84" s="2">
        <v>5292</v>
      </c>
      <c r="B84" s="2" t="s">
        <v>78</v>
      </c>
      <c r="C84" s="3">
        <v>223200</v>
      </c>
      <c r="D84" s="3">
        <v>201600</v>
      </c>
      <c r="E84" s="3">
        <v>223200</v>
      </c>
      <c r="F84" s="3">
        <v>223200</v>
      </c>
      <c r="G84" s="3">
        <v>216000</v>
      </c>
      <c r="H84" s="3">
        <v>216000</v>
      </c>
      <c r="I84" s="3">
        <v>216000</v>
      </c>
      <c r="J84" s="3">
        <v>216000</v>
      </c>
      <c r="K84" s="3">
        <v>216000</v>
      </c>
      <c r="L84" s="3">
        <v>223200</v>
      </c>
      <c r="M84" s="21">
        <v>216000</v>
      </c>
      <c r="N84" s="3">
        <v>223200</v>
      </c>
      <c r="O84" s="20">
        <f t="shared" si="18"/>
        <v>2613600</v>
      </c>
    </row>
    <row r="85" spans="1:15" ht="12.75">
      <c r="A85" s="2">
        <v>5293</v>
      </c>
      <c r="B85" s="2" t="s">
        <v>79</v>
      </c>
      <c r="C85" s="3">
        <v>100000</v>
      </c>
      <c r="D85" s="3">
        <v>100000</v>
      </c>
      <c r="E85" s="3">
        <v>100000</v>
      </c>
      <c r="F85" s="3">
        <v>100000</v>
      </c>
      <c r="G85" s="3">
        <v>100000</v>
      </c>
      <c r="H85" s="3">
        <v>100000</v>
      </c>
      <c r="I85" s="3">
        <v>100000</v>
      </c>
      <c r="J85" s="3">
        <v>100000</v>
      </c>
      <c r="K85" s="3">
        <v>100000</v>
      </c>
      <c r="L85" s="3">
        <v>100000</v>
      </c>
      <c r="M85" s="3">
        <v>100000</v>
      </c>
      <c r="N85" s="3">
        <v>100000</v>
      </c>
      <c r="O85" s="20">
        <f t="shared" si="18"/>
        <v>1200000</v>
      </c>
    </row>
    <row r="86" spans="1:15" ht="12.75">
      <c r="A86" s="2">
        <v>5294</v>
      </c>
      <c r="B86" s="2" t="s">
        <v>80</v>
      </c>
      <c r="C86" s="3">
        <v>0</v>
      </c>
      <c r="D86" s="3"/>
      <c r="E86" s="3"/>
      <c r="F86" s="3"/>
      <c r="G86" s="3">
        <v>56500</v>
      </c>
      <c r="H86" s="3"/>
      <c r="I86" s="3"/>
      <c r="J86" s="3"/>
      <c r="K86" s="3"/>
      <c r="L86" s="3">
        <v>56500</v>
      </c>
      <c r="M86" s="3"/>
      <c r="N86" s="3"/>
      <c r="O86" s="20">
        <f t="shared" si="18"/>
        <v>113000</v>
      </c>
    </row>
    <row r="87" spans="1:15" ht="12.75">
      <c r="A87" s="2">
        <v>5295</v>
      </c>
      <c r="B87" s="2" t="s">
        <v>81</v>
      </c>
      <c r="C87" s="3">
        <v>0</v>
      </c>
      <c r="D87" s="3"/>
      <c r="E87" s="3"/>
      <c r="F87" s="3">
        <v>27700</v>
      </c>
      <c r="G87" s="3"/>
      <c r="H87" s="3"/>
      <c r="I87" s="3"/>
      <c r="J87" s="3"/>
      <c r="K87" s="3">
        <v>27700</v>
      </c>
      <c r="L87" s="3">
        <v>0</v>
      </c>
      <c r="M87" s="3"/>
      <c r="N87" s="3">
        <v>27700</v>
      </c>
      <c r="O87" s="20">
        <f t="shared" si="18"/>
        <v>83100</v>
      </c>
    </row>
    <row r="88" spans="1:15" ht="12.75">
      <c r="A88" s="2">
        <v>5296</v>
      </c>
      <c r="B88" s="2" t="s">
        <v>82</v>
      </c>
      <c r="C88" s="3">
        <v>4930</v>
      </c>
      <c r="D88" s="3">
        <v>4930</v>
      </c>
      <c r="E88" s="3">
        <v>41000</v>
      </c>
      <c r="F88" s="3">
        <v>41000</v>
      </c>
      <c r="G88" s="3">
        <v>41000</v>
      </c>
      <c r="H88" s="3">
        <v>41000</v>
      </c>
      <c r="I88" s="3">
        <v>41000</v>
      </c>
      <c r="J88" s="3">
        <v>41000</v>
      </c>
      <c r="K88" s="3">
        <v>41000</v>
      </c>
      <c r="L88" s="3">
        <v>41000</v>
      </c>
      <c r="M88" s="3">
        <v>41000</v>
      </c>
      <c r="N88" s="3">
        <v>41000</v>
      </c>
      <c r="O88" s="20">
        <f t="shared" si="18"/>
        <v>419860</v>
      </c>
    </row>
    <row r="89" spans="1:15" ht="12.75">
      <c r="A89" s="2">
        <v>5297</v>
      </c>
      <c r="B89" s="2" t="s">
        <v>83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20">
        <f t="shared" si="18"/>
        <v>0</v>
      </c>
    </row>
    <row r="90" spans="1:15" ht="12.75">
      <c r="A90" s="2">
        <v>5298</v>
      </c>
      <c r="B90" s="2" t="s">
        <v>84</v>
      </c>
      <c r="C90" s="3">
        <v>100000</v>
      </c>
      <c r="D90" s="3">
        <v>100000</v>
      </c>
      <c r="E90" s="3">
        <v>100000</v>
      </c>
      <c r="F90" s="3">
        <v>100000</v>
      </c>
      <c r="G90" s="3">
        <v>100000</v>
      </c>
      <c r="H90" s="3">
        <v>369448</v>
      </c>
      <c r="I90" s="3">
        <v>100000</v>
      </c>
      <c r="J90" s="3">
        <v>100000</v>
      </c>
      <c r="K90" s="3">
        <v>100000</v>
      </c>
      <c r="L90" s="3">
        <v>100000</v>
      </c>
      <c r="M90" s="3">
        <v>100000</v>
      </c>
      <c r="N90" s="3">
        <v>100000</v>
      </c>
      <c r="O90" s="20">
        <f t="shared" si="18"/>
        <v>1469448</v>
      </c>
    </row>
    <row r="91" spans="1:15" ht="12.75">
      <c r="A91" s="2">
        <v>5299</v>
      </c>
      <c r="B91" s="2" t="s">
        <v>85</v>
      </c>
      <c r="C91" s="3">
        <v>130505</v>
      </c>
      <c r="D91" s="3">
        <v>2600894</v>
      </c>
      <c r="E91" s="3">
        <v>70000</v>
      </c>
      <c r="F91" s="3">
        <v>70000</v>
      </c>
      <c r="G91" s="3">
        <v>70000</v>
      </c>
      <c r="H91" s="3">
        <v>70000</v>
      </c>
      <c r="I91" s="3">
        <v>70000</v>
      </c>
      <c r="J91" s="3">
        <v>70000</v>
      </c>
      <c r="K91" s="3">
        <v>70000</v>
      </c>
      <c r="L91" s="3">
        <v>70000</v>
      </c>
      <c r="M91" s="3">
        <v>70000</v>
      </c>
      <c r="N91" s="3">
        <v>70000</v>
      </c>
      <c r="O91" s="20">
        <f t="shared" si="18"/>
        <v>3431399</v>
      </c>
    </row>
    <row r="92" spans="1:15" ht="12.7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2"/>
    </row>
    <row r="93" spans="1:15" ht="12.7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2"/>
    </row>
    <row r="94" spans="1:15" ht="12.75">
      <c r="A94" s="11">
        <v>53</v>
      </c>
      <c r="B94" s="11" t="s">
        <v>86</v>
      </c>
      <c r="C94" s="12">
        <f aca="true" t="shared" si="19" ref="C94:N94">SUM(C95:C98)</f>
        <v>876248</v>
      </c>
      <c r="D94" s="12">
        <f t="shared" si="19"/>
        <v>534183</v>
      </c>
      <c r="E94" s="12">
        <f t="shared" si="19"/>
        <v>250000</v>
      </c>
      <c r="F94" s="12">
        <f t="shared" si="19"/>
        <v>250000</v>
      </c>
      <c r="G94" s="12">
        <f t="shared" si="19"/>
        <v>250000</v>
      </c>
      <c r="H94" s="12">
        <f t="shared" si="19"/>
        <v>250000</v>
      </c>
      <c r="I94" s="12">
        <f t="shared" si="19"/>
        <v>250000</v>
      </c>
      <c r="J94" s="12">
        <f t="shared" si="19"/>
        <v>250000</v>
      </c>
      <c r="K94" s="12">
        <f t="shared" si="19"/>
        <v>250000</v>
      </c>
      <c r="L94" s="12">
        <f t="shared" si="19"/>
        <v>250000</v>
      </c>
      <c r="M94" s="12">
        <f t="shared" si="19"/>
        <v>250000</v>
      </c>
      <c r="N94" s="12">
        <f t="shared" si="19"/>
        <v>805000</v>
      </c>
      <c r="O94" s="12">
        <f>SUM(O95:O99)</f>
        <v>4465431</v>
      </c>
    </row>
    <row r="95" spans="1:15" ht="12.75">
      <c r="A95" s="2">
        <v>531</v>
      </c>
      <c r="B95" s="2" t="s">
        <v>87</v>
      </c>
      <c r="C95" s="3">
        <v>442259</v>
      </c>
      <c r="D95" s="3">
        <v>144088</v>
      </c>
      <c r="E95" s="3">
        <v>50000</v>
      </c>
      <c r="F95" s="3">
        <v>50000</v>
      </c>
      <c r="G95" s="3">
        <v>50000</v>
      </c>
      <c r="H95" s="3">
        <v>50000</v>
      </c>
      <c r="I95" s="3">
        <v>50000</v>
      </c>
      <c r="J95" s="3">
        <v>50000</v>
      </c>
      <c r="K95" s="3">
        <v>50000</v>
      </c>
      <c r="L95" s="3">
        <v>50000</v>
      </c>
      <c r="M95" s="3">
        <v>50000</v>
      </c>
      <c r="N95" s="3">
        <v>50000</v>
      </c>
      <c r="O95" s="20">
        <f aca="true" t="shared" si="20" ref="O95:O100">SUM(C95:N95)</f>
        <v>1086347</v>
      </c>
    </row>
    <row r="96" spans="1:15" ht="12.75">
      <c r="A96" s="2">
        <v>532</v>
      </c>
      <c r="B96" s="2" t="s">
        <v>88</v>
      </c>
      <c r="C96" s="3">
        <v>433989</v>
      </c>
      <c r="D96" s="3">
        <v>390095</v>
      </c>
      <c r="E96" s="3">
        <v>200000</v>
      </c>
      <c r="F96" s="3">
        <v>200000</v>
      </c>
      <c r="G96" s="3">
        <v>200000</v>
      </c>
      <c r="H96" s="3">
        <v>200000</v>
      </c>
      <c r="I96" s="3">
        <v>200000</v>
      </c>
      <c r="J96" s="3">
        <v>200000</v>
      </c>
      <c r="K96" s="3">
        <v>200000</v>
      </c>
      <c r="L96" s="3">
        <v>200000</v>
      </c>
      <c r="M96" s="3">
        <v>200000</v>
      </c>
      <c r="N96" s="3">
        <v>200000</v>
      </c>
      <c r="O96" s="20">
        <f t="shared" si="20"/>
        <v>2824084</v>
      </c>
    </row>
    <row r="97" spans="1:15" ht="12.75">
      <c r="A97" s="2">
        <v>53322</v>
      </c>
      <c r="B97" s="2" t="s">
        <v>89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20">
        <f t="shared" si="20"/>
        <v>0</v>
      </c>
    </row>
    <row r="98" spans="1:15" ht="12.75">
      <c r="A98" s="2">
        <v>5333</v>
      </c>
      <c r="B98" s="2" t="s">
        <v>90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>
        <v>555000</v>
      </c>
      <c r="O98" s="20">
        <f t="shared" si="20"/>
        <v>555000</v>
      </c>
    </row>
    <row r="99" spans="1:15" ht="12.7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0">
        <f t="shared" si="20"/>
        <v>0</v>
      </c>
    </row>
    <row r="100" spans="1:15" ht="12.75">
      <c r="A100" s="11">
        <v>54</v>
      </c>
      <c r="B100" s="11" t="s">
        <v>91</v>
      </c>
      <c r="C100" s="12">
        <v>2281850</v>
      </c>
      <c r="D100" s="12">
        <v>2151552</v>
      </c>
      <c r="E100" s="12">
        <v>2500000</v>
      </c>
      <c r="F100" s="12">
        <v>2500000</v>
      </c>
      <c r="G100" s="12">
        <v>2500000</v>
      </c>
      <c r="H100" s="12">
        <v>2500000</v>
      </c>
      <c r="I100" s="12">
        <v>2500000</v>
      </c>
      <c r="J100" s="12">
        <v>2500000</v>
      </c>
      <c r="K100" s="12">
        <v>2500000</v>
      </c>
      <c r="L100" s="12">
        <v>2500000</v>
      </c>
      <c r="M100" s="12">
        <v>2500000</v>
      </c>
      <c r="N100" s="12">
        <v>2500000</v>
      </c>
      <c r="O100" s="23">
        <f t="shared" si="20"/>
        <v>29433402</v>
      </c>
    </row>
    <row r="101" spans="1:15" ht="12.75">
      <c r="A101" s="11">
        <v>55</v>
      </c>
      <c r="B101" s="11" t="s">
        <v>92</v>
      </c>
      <c r="C101" s="12">
        <v>128440</v>
      </c>
      <c r="D101" s="12">
        <v>180382</v>
      </c>
      <c r="E101" s="12">
        <v>280400</v>
      </c>
      <c r="F101" s="12">
        <v>280400</v>
      </c>
      <c r="G101" s="12">
        <v>280400</v>
      </c>
      <c r="H101" s="12">
        <v>280400</v>
      </c>
      <c r="I101" s="12">
        <v>280400</v>
      </c>
      <c r="J101" s="12">
        <v>280400</v>
      </c>
      <c r="K101" s="12">
        <v>280400</v>
      </c>
      <c r="L101" s="12">
        <v>280400</v>
      </c>
      <c r="M101" s="12">
        <v>280400</v>
      </c>
      <c r="N101" s="12">
        <v>280400</v>
      </c>
      <c r="O101" s="23">
        <f aca="true" t="shared" si="21" ref="O101:O108">SUM(C101:N101)</f>
        <v>3112822</v>
      </c>
    </row>
    <row r="102" spans="1:15" ht="12.75">
      <c r="A102" s="11">
        <v>56</v>
      </c>
      <c r="B102" s="11" t="s">
        <v>93</v>
      </c>
      <c r="C102" s="12">
        <v>648666</v>
      </c>
      <c r="D102" s="12">
        <v>615498</v>
      </c>
      <c r="E102" s="12">
        <v>700000</v>
      </c>
      <c r="F102" s="12">
        <v>700000</v>
      </c>
      <c r="G102" s="12">
        <v>700000</v>
      </c>
      <c r="H102" s="12">
        <v>700000</v>
      </c>
      <c r="I102" s="12">
        <v>700000</v>
      </c>
      <c r="J102" s="12">
        <v>700000</v>
      </c>
      <c r="K102" s="12">
        <v>700000</v>
      </c>
      <c r="L102" s="12">
        <v>700000</v>
      </c>
      <c r="M102" s="12">
        <v>700000</v>
      </c>
      <c r="N102" s="12">
        <v>700000</v>
      </c>
      <c r="O102" s="23">
        <f t="shared" si="21"/>
        <v>8264164</v>
      </c>
    </row>
    <row r="103" spans="1:15" ht="12.7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24">
        <f t="shared" si="21"/>
        <v>0</v>
      </c>
    </row>
    <row r="104" spans="1:15" ht="12.75">
      <c r="A104" s="11">
        <v>57</v>
      </c>
      <c r="B104" s="11" t="s">
        <v>94</v>
      </c>
      <c r="C104" s="12"/>
      <c r="D104" s="12"/>
      <c r="E104" s="12"/>
      <c r="F104" s="12"/>
      <c r="G104" s="12"/>
      <c r="H104" s="25"/>
      <c r="I104" s="25"/>
      <c r="J104" s="25"/>
      <c r="K104" s="25"/>
      <c r="L104" s="25"/>
      <c r="M104" s="25"/>
      <c r="N104" s="25">
        <v>2800000</v>
      </c>
      <c r="O104" s="23">
        <f t="shared" si="21"/>
        <v>2800000</v>
      </c>
    </row>
    <row r="105" spans="1:15" ht="12.7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24">
        <f t="shared" si="21"/>
        <v>0</v>
      </c>
    </row>
    <row r="106" spans="1:15" ht="12.75">
      <c r="A106" s="11">
        <v>814</v>
      </c>
      <c r="B106" s="11" t="s">
        <v>95</v>
      </c>
      <c r="C106" s="12">
        <f aca="true" t="shared" si="22" ref="C106:N106">SUM(C107:C108)</f>
        <v>236844</v>
      </c>
      <c r="D106" s="12">
        <f t="shared" si="22"/>
        <v>226429</v>
      </c>
      <c r="E106" s="12">
        <f t="shared" si="22"/>
        <v>346585</v>
      </c>
      <c r="F106" s="12">
        <f t="shared" si="22"/>
        <v>346585</v>
      </c>
      <c r="G106" s="12">
        <f t="shared" si="22"/>
        <v>346585</v>
      </c>
      <c r="H106" s="12">
        <f t="shared" si="22"/>
        <v>346585</v>
      </c>
      <c r="I106" s="12">
        <f t="shared" si="22"/>
        <v>346585</v>
      </c>
      <c r="J106" s="12">
        <f t="shared" si="22"/>
        <v>346585</v>
      </c>
      <c r="K106" s="12">
        <f t="shared" si="22"/>
        <v>346585</v>
      </c>
      <c r="L106" s="12">
        <f t="shared" si="22"/>
        <v>346585</v>
      </c>
      <c r="M106" s="12">
        <f t="shared" si="22"/>
        <v>346585</v>
      </c>
      <c r="N106" s="12">
        <f t="shared" si="22"/>
        <v>346585</v>
      </c>
      <c r="O106" s="23">
        <f t="shared" si="21"/>
        <v>3929123</v>
      </c>
    </row>
    <row r="107" spans="1:15" ht="12.75">
      <c r="A107" s="2">
        <v>8142</v>
      </c>
      <c r="B107" s="2" t="s">
        <v>96</v>
      </c>
      <c r="C107" s="3"/>
      <c r="D107" s="3"/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24">
        <f t="shared" si="21"/>
        <v>0</v>
      </c>
    </row>
    <row r="108" spans="1:15" ht="12.75">
      <c r="A108" s="16">
        <v>8141</v>
      </c>
      <c r="B108" s="16" t="s">
        <v>97</v>
      </c>
      <c r="C108" s="13">
        <v>236844</v>
      </c>
      <c r="D108" s="13">
        <v>226429</v>
      </c>
      <c r="E108" s="13">
        <v>346585</v>
      </c>
      <c r="F108" s="13">
        <v>346585</v>
      </c>
      <c r="G108" s="13">
        <v>346585</v>
      </c>
      <c r="H108" s="13">
        <v>346585</v>
      </c>
      <c r="I108" s="13">
        <v>346585</v>
      </c>
      <c r="J108" s="13">
        <v>346585</v>
      </c>
      <c r="K108" s="13">
        <v>346585</v>
      </c>
      <c r="L108" s="13">
        <v>346585</v>
      </c>
      <c r="M108" s="13">
        <v>346585</v>
      </c>
      <c r="N108" s="13">
        <v>346585</v>
      </c>
      <c r="O108" s="23">
        <f t="shared" si="21"/>
        <v>3929123</v>
      </c>
    </row>
    <row r="109" spans="1:15" ht="12.7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22"/>
    </row>
    <row r="110" spans="1:15" ht="12.75">
      <c r="A110" s="11">
        <v>815</v>
      </c>
      <c r="B110" s="11" t="s">
        <v>98</v>
      </c>
      <c r="C110" s="12">
        <f>SUM(C111:C112)</f>
        <v>0</v>
      </c>
      <c r="D110" s="12">
        <f>SUM(D111:D112)</f>
        <v>0</v>
      </c>
      <c r="E110" s="12">
        <f>SUM(E111:E112)</f>
        <v>0</v>
      </c>
      <c r="F110" s="12">
        <f>SUM(F111:F112)</f>
        <v>0</v>
      </c>
      <c r="G110" s="12">
        <f>SUM(G111:G112)</f>
        <v>0</v>
      </c>
      <c r="H110" s="12">
        <f aca="true" t="shared" si="23" ref="H110:O110">SUM(H111:H112)</f>
        <v>0</v>
      </c>
      <c r="I110" s="12">
        <f t="shared" si="23"/>
        <v>0</v>
      </c>
      <c r="J110" s="12">
        <f t="shared" si="23"/>
        <v>0</v>
      </c>
      <c r="K110" s="12">
        <f t="shared" si="23"/>
        <v>0</v>
      </c>
      <c r="L110" s="12">
        <f t="shared" si="23"/>
        <v>0</v>
      </c>
      <c r="M110" s="12">
        <f t="shared" si="23"/>
        <v>0</v>
      </c>
      <c r="N110" s="12">
        <f t="shared" si="23"/>
        <v>0</v>
      </c>
      <c r="O110" s="12">
        <f t="shared" si="23"/>
        <v>0</v>
      </c>
    </row>
    <row r="111" spans="1:15" ht="12.75">
      <c r="A111" s="2">
        <v>8151</v>
      </c>
      <c r="B111" s="2" t="s">
        <v>99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22">
        <v>0</v>
      </c>
    </row>
    <row r="112" spans="1:15" ht="12.75">
      <c r="A112" s="2">
        <v>8155</v>
      </c>
      <c r="B112" s="2" t="s">
        <v>100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22">
        <v>0</v>
      </c>
    </row>
    <row r="113" spans="1:15" ht="12.7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22"/>
    </row>
    <row r="114" spans="1:15" ht="12.75">
      <c r="A114" s="11">
        <v>86</v>
      </c>
      <c r="B114" s="11" t="s">
        <v>101</v>
      </c>
      <c r="C114" s="12">
        <f>SUM(C116:C123)</f>
        <v>29</v>
      </c>
      <c r="D114" s="12">
        <f>SUM(D116:D123)</f>
        <v>20</v>
      </c>
      <c r="E114" s="12">
        <f>SUM(E115:E123)</f>
        <v>36</v>
      </c>
      <c r="F114" s="12">
        <f>SUM(F115:F123)</f>
        <v>36</v>
      </c>
      <c r="G114" s="12">
        <f>SUM(G115:G123)</f>
        <v>36</v>
      </c>
      <c r="H114" s="12">
        <f>SUM(H115:H123)</f>
        <v>36</v>
      </c>
      <c r="I114" s="12">
        <f>SUM(I115:I123)</f>
        <v>36</v>
      </c>
      <c r="J114" s="12">
        <f>SUM(J115:J123)</f>
        <v>36</v>
      </c>
      <c r="K114" s="12">
        <f>SUM(K115:K123)</f>
        <v>36</v>
      </c>
      <c r="L114" s="12">
        <f>SUM(L115:L123)</f>
        <v>36</v>
      </c>
      <c r="M114" s="12">
        <f>SUM(M115:M123)</f>
        <v>36</v>
      </c>
      <c r="N114" s="12">
        <f>SUM(N115:N123)</f>
        <v>2861036</v>
      </c>
      <c r="O114" s="12">
        <f>SUM(O116:O123)</f>
        <v>2861409</v>
      </c>
    </row>
    <row r="115" spans="1:15" ht="12.75">
      <c r="A115" s="26"/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2"/>
    </row>
    <row r="116" spans="1:15" ht="12.75">
      <c r="A116" s="2">
        <v>86322</v>
      </c>
      <c r="B116" s="2" t="s">
        <v>102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28">
        <f>SUM(C116:N116)</f>
        <v>0</v>
      </c>
    </row>
    <row r="117" spans="1:15" ht="12.75">
      <c r="A117" s="2">
        <v>86323</v>
      </c>
      <c r="B117" s="2" t="s">
        <v>103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28">
        <f aca="true" t="shared" si="24" ref="O117:O123">SUM(C117:N117)</f>
        <v>0</v>
      </c>
    </row>
    <row r="118" spans="1:15" ht="12.75">
      <c r="A118" s="2">
        <v>86324</v>
      </c>
      <c r="B118" s="2" t="s">
        <v>104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28">
        <f t="shared" si="24"/>
        <v>0</v>
      </c>
    </row>
    <row r="119" spans="1:15" ht="12.75">
      <c r="A119" s="2">
        <v>86327</v>
      </c>
      <c r="B119" s="2" t="s">
        <v>105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28">
        <f t="shared" si="24"/>
        <v>0</v>
      </c>
    </row>
    <row r="120" spans="1:15" ht="12.75">
      <c r="A120" s="2">
        <v>86329</v>
      </c>
      <c r="B120" s="2" t="s">
        <v>46</v>
      </c>
      <c r="C120" s="3">
        <v>26</v>
      </c>
      <c r="D120" s="3">
        <v>20</v>
      </c>
      <c r="E120" s="3">
        <v>36</v>
      </c>
      <c r="F120" s="3">
        <v>36</v>
      </c>
      <c r="G120" s="3">
        <v>36</v>
      </c>
      <c r="H120" s="3">
        <v>36</v>
      </c>
      <c r="I120" s="3">
        <v>36</v>
      </c>
      <c r="J120" s="3">
        <v>36</v>
      </c>
      <c r="K120" s="3">
        <v>36</v>
      </c>
      <c r="L120" s="3">
        <v>36</v>
      </c>
      <c r="M120" s="3">
        <v>36</v>
      </c>
      <c r="N120" s="3">
        <v>36</v>
      </c>
      <c r="O120" s="29">
        <f t="shared" si="24"/>
        <v>406</v>
      </c>
    </row>
    <row r="121" spans="1:15" ht="12.75">
      <c r="A121" s="2">
        <v>8662</v>
      </c>
      <c r="B121" s="2" t="s">
        <v>106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1000000</v>
      </c>
      <c r="O121" s="28">
        <f t="shared" si="24"/>
        <v>1000000</v>
      </c>
    </row>
    <row r="122" spans="1:15" ht="12.75">
      <c r="A122" s="2">
        <v>86725</v>
      </c>
      <c r="B122" s="2" t="s">
        <v>107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1861000</v>
      </c>
      <c r="O122" s="28">
        <f t="shared" si="24"/>
        <v>1861000</v>
      </c>
    </row>
    <row r="123" spans="1:15" ht="12.75">
      <c r="A123" s="2">
        <v>86726</v>
      </c>
      <c r="B123" s="2" t="s">
        <v>108</v>
      </c>
      <c r="C123" s="13">
        <v>3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3">
        <v>0</v>
      </c>
      <c r="O123" s="28">
        <f t="shared" si="24"/>
        <v>3</v>
      </c>
    </row>
    <row r="124" spans="1:15" ht="12.75">
      <c r="A124" s="30"/>
      <c r="B124" s="22"/>
      <c r="C124" s="31"/>
      <c r="D124" s="31"/>
      <c r="E124" s="28"/>
      <c r="F124" s="28"/>
      <c r="G124" s="28"/>
      <c r="H124" s="22"/>
      <c r="I124" s="22"/>
      <c r="J124" s="22"/>
      <c r="K124" s="22"/>
      <c r="L124" s="22"/>
      <c r="M124" s="22"/>
      <c r="N124" s="22"/>
      <c r="O124" s="28"/>
    </row>
    <row r="125" spans="1:15" ht="12.75">
      <c r="A125" s="32"/>
      <c r="B125" s="32"/>
      <c r="C125" s="33">
        <f>+(C4-C57)/1000</f>
        <v>-3867.649</v>
      </c>
      <c r="D125" s="33">
        <f>+(D4-D57)/1000</f>
        <v>15336.871</v>
      </c>
      <c r="E125" s="33">
        <f>+(E4-E57)/1000</f>
        <v>22163.711</v>
      </c>
      <c r="F125" s="33">
        <f>+(F4-F57)/1000</f>
        <v>12010.73</v>
      </c>
      <c r="G125" s="33">
        <f>+(G4-G57)/1000</f>
        <v>1952.672</v>
      </c>
      <c r="H125" s="33">
        <f aca="true" t="shared" si="25" ref="H125:N125">+(H4-H57)/1000</f>
        <v>3264.036</v>
      </c>
      <c r="I125" s="33">
        <f t="shared" si="25"/>
        <v>3953.439</v>
      </c>
      <c r="J125" s="33">
        <f t="shared" si="25"/>
        <v>3328.284</v>
      </c>
      <c r="K125" s="33">
        <f t="shared" si="25"/>
        <v>-4802.278</v>
      </c>
      <c r="L125" s="33">
        <f t="shared" si="25"/>
        <v>-8654.85</v>
      </c>
      <c r="M125" s="33">
        <f t="shared" si="25"/>
        <v>-10271.121</v>
      </c>
      <c r="N125" s="33">
        <f t="shared" si="25"/>
        <v>-22612.037</v>
      </c>
      <c r="O125" s="33">
        <f>+(O4-O57)/1000</f>
        <v>11801.808</v>
      </c>
    </row>
  </sheetData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  <headerFooter alignWithMargins="0">
    <oddHeader>&amp;L1. sz. melléklet&amp;CKisvárdai Közmű Kft.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Varda-Tavho</dc:creator>
  <cp:keywords/>
  <dc:description/>
  <cp:lastModifiedBy>Varda-Tavho</cp:lastModifiedBy>
  <cp:lastPrinted>2013-03-18T11:43:26Z</cp:lastPrinted>
  <dcterms:created xsi:type="dcterms:W3CDTF">2013-03-18T11:41:32Z</dcterms:created>
  <dcterms:modified xsi:type="dcterms:W3CDTF">2013-03-18T11:44:30Z</dcterms:modified>
  <cp:category/>
  <cp:version/>
  <cp:contentType/>
  <cp:contentStatus/>
</cp:coreProperties>
</file>