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mérleg " sheetId="1" r:id="rId1"/>
    <sheet name="2.mérleg működési" sheetId="2" r:id="rId2"/>
    <sheet name="3.mérleg felhalmozási" sheetId="3" r:id="rId3"/>
    <sheet name="4. bev-kiad" sheetId="4" r:id="rId4"/>
    <sheet name="5.int.-i bevételek" sheetId="5" r:id="rId5"/>
    <sheet name="6.önállóak kiad." sheetId="6" r:id="rId6"/>
    <sheet name="7.szakfeladatos" sheetId="7" r:id="rId7"/>
    <sheet name="8.sz.Felhalm." sheetId="8" r:id="rId8"/>
    <sheet name="9. Létszám" sheetId="9" r:id="rId9"/>
    <sheet name="10. hitel" sheetId="10" r:id="rId10"/>
    <sheet name="11.vagyonmérleg" sheetId="11" r:id="rId11"/>
    <sheet name="12.eszközök" sheetId="12" r:id="rId12"/>
    <sheet name="13.források" sheetId="13" r:id="rId13"/>
    <sheet name="14.T.E. áll. vált." sheetId="14" r:id="rId14"/>
    <sheet name="15.pénzforg jelentés" sheetId="15" r:id="rId15"/>
    <sheet name="16.pénzmar." sheetId="16" r:id="rId16"/>
    <sheet name="17.kataszter" sheetId="17" r:id="rId17"/>
    <sheet name="18.kedvezmények" sheetId="18" r:id="rId18"/>
    <sheet name="19.támogatások" sheetId="19" r:id="rId19"/>
    <sheet name="20.1. Norm.elszámolás" sheetId="20" r:id="rId20"/>
    <sheet name="20.2. Norm.elszámolás" sheetId="21" r:id="rId21"/>
    <sheet name="1.munkatábla szociálpolitika" sheetId="22" r:id="rId22"/>
  </sheets>
  <externalReferences>
    <externalReference r:id="rId25"/>
  </externalReferences>
  <definedNames>
    <definedName name="_xlnm.Print_Area" localSheetId="10">'11.vagyonmérleg'!$A$1:$I$42</definedName>
    <definedName name="_xlnm.Print_Area" localSheetId="7">'8.sz.Felhalm.'!$A$1:$F$126</definedName>
  </definedNames>
  <calcPr fullCalcOnLoad="1"/>
</workbook>
</file>

<file path=xl/sharedStrings.xml><?xml version="1.0" encoding="utf-8"?>
<sst xmlns="http://schemas.openxmlformats.org/spreadsheetml/2006/main" count="1449" uniqueCount="843">
  <si>
    <t>A</t>
  </si>
  <si>
    <t>B</t>
  </si>
  <si>
    <t>Sorszám</t>
  </si>
  <si>
    <t>Megnevezés</t>
  </si>
  <si>
    <t>1.</t>
  </si>
  <si>
    <t>Várday István Városi Könyvtár</t>
  </si>
  <si>
    <t>2.</t>
  </si>
  <si>
    <t>Várszínház és Művészetek Háza</t>
  </si>
  <si>
    <t>3.</t>
  </si>
  <si>
    <t>Városi Egészségügyi Alapellátás</t>
  </si>
  <si>
    <t>4.</t>
  </si>
  <si>
    <t>Önkormányzat</t>
  </si>
  <si>
    <t>5.</t>
  </si>
  <si>
    <t>Csillag-Közi Központi Társulási Óvoda</t>
  </si>
  <si>
    <t>Kistérségi Szociális Szolgálat</t>
  </si>
  <si>
    <t>Rétközi Múzeum</t>
  </si>
  <si>
    <t>2013. évi terv létszám</t>
  </si>
  <si>
    <t>2013. 03.01-től</t>
  </si>
  <si>
    <t>2013. 07.01-től</t>
  </si>
  <si>
    <t>Közhasznú és közcélú foglalkoztatás</t>
  </si>
  <si>
    <t>Összesen:</t>
  </si>
  <si>
    <t>1. Bevételek</t>
  </si>
  <si>
    <t>C</t>
  </si>
  <si>
    <t>D</t>
  </si>
  <si>
    <t>E</t>
  </si>
  <si>
    <t>F</t>
  </si>
  <si>
    <t xml:space="preserve">Bevételek </t>
  </si>
  <si>
    <t>2012. évi tény</t>
  </si>
  <si>
    <t>2013. évi terv</t>
  </si>
  <si>
    <t>%</t>
  </si>
  <si>
    <t>I.   Működési bevételek</t>
  </si>
  <si>
    <t xml:space="preserve">    1.  Intézményi működési bevételek</t>
  </si>
  <si>
    <t xml:space="preserve">        OEP finansz. intézmény működési bevétel</t>
  </si>
  <si>
    <t xml:space="preserve">    2. Önkormányzat sajátos működési bevételei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</si>
  <si>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</si>
  <si>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</si>
  <si>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</si>
  <si>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</si>
  <si>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</si>
  <si>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</si>
  <si>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</si>
  <si>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</si>
  <si>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</si>
  <si>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</si>
  <si>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 xml:space="preserve">       Egyéb sajátos bevétel</t>
  </si>
  <si>
    <t>11.</t>
  </si>
  <si>
    <t xml:space="preserve">       Bírság, pótlék,egyéb</t>
  </si>
  <si>
    <t>12.</t>
  </si>
  <si>
    <t>13.</t>
  </si>
  <si>
    <t>II. Támogatások</t>
  </si>
  <si>
    <t>14.</t>
  </si>
  <si>
    <t xml:space="preserve">       Normatív hozzájárulás</t>
  </si>
  <si>
    <t>15.</t>
  </si>
  <si>
    <t xml:space="preserve">       Kötött felhasználású normatíva</t>
  </si>
  <si>
    <t>16.</t>
  </si>
  <si>
    <t xml:space="preserve">       Színház támogatás</t>
  </si>
  <si>
    <t>17.</t>
  </si>
  <si>
    <t xml:space="preserve">       Központosított szociális támogatás</t>
  </si>
  <si>
    <t>18.</t>
  </si>
  <si>
    <t xml:space="preserve">       Központosított </t>
  </si>
  <si>
    <t>19.</t>
  </si>
  <si>
    <t xml:space="preserve">       Egyéb felhalm.célú tám. (adósságkonszolidáció) </t>
  </si>
  <si>
    <t>20.</t>
  </si>
  <si>
    <t xml:space="preserve">       Egyéb működési célú tám. (adósságkonszolidáció) </t>
  </si>
  <si>
    <t>21.</t>
  </si>
  <si>
    <t xml:space="preserve">       Felhalmozási ktgvetési támogatás</t>
  </si>
  <si>
    <t>22.</t>
  </si>
  <si>
    <t xml:space="preserve">       ÖNHIKI</t>
  </si>
  <si>
    <t>23.</t>
  </si>
  <si>
    <t>III. Felhalmozási és tőkejellegű bevételek</t>
  </si>
  <si>
    <t>24.</t>
  </si>
  <si>
    <t xml:space="preserve">     1. Tárgyi eszközök, immateriális javak értékesítése</t>
  </si>
  <si>
    <t>25.</t>
  </si>
  <si>
    <t xml:space="preserve">     2. Önkormányzat sajátos tőke jellegű bevétele</t>
  </si>
  <si>
    <t>26.</t>
  </si>
  <si>
    <t xml:space="preserve">     3. Pénzügyi befektetések bevételei</t>
  </si>
  <si>
    <t>27.</t>
  </si>
  <si>
    <t xml:space="preserve">     4. Egyéb felhalmozási célú bevételek</t>
  </si>
  <si>
    <t>28.</t>
  </si>
  <si>
    <t>IV. Támogatás értékű bevétel</t>
  </si>
  <si>
    <t>29.</t>
  </si>
  <si>
    <t xml:space="preserve">     1. Támogatás értékű működési bevétel</t>
  </si>
  <si>
    <t>30.</t>
  </si>
  <si>
    <t>31.</t>
  </si>
  <si>
    <t>32.</t>
  </si>
  <si>
    <t>33.</t>
  </si>
  <si>
    <t>V.  Véglegesen átvett pénzeszköz</t>
  </si>
  <si>
    <t>34.</t>
  </si>
  <si>
    <t xml:space="preserve">    1. Működési célú pénzeszköz államháztartáson kívülről</t>
  </si>
  <si>
    <t>35.</t>
  </si>
  <si>
    <t xml:space="preserve">    2. Felhalmozási pénzeszköz államháztartáson kívülről</t>
  </si>
  <si>
    <t>36.</t>
  </si>
  <si>
    <t>VI. Támogatási kölcsönök visszatérülése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</si>
  <si>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</si>
  <si>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</si>
  <si>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</si>
  <si>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</si>
  <si>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</si>
  <si>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</si>
  <si>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 xml:space="preserve">    1.1. Előző évi várható pénzmaradvány igénybevétel működési</t>
  </si>
  <si>
    <t>41.</t>
  </si>
  <si>
    <t xml:space="preserve">    1.2. Előző évi várható pénzmaradvány igénybevétel felhalmozási</t>
  </si>
  <si>
    <t>42.</t>
  </si>
  <si>
    <t xml:space="preserve">    2. Előző évek vállalkozási maradvány igénybevétele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</si>
  <si>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</si>
  <si>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</si>
  <si>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</si>
  <si>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</si>
  <si>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</si>
  <si>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</si>
  <si>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</si>
  <si>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</si>
  <si>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</si>
  <si>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</si>
  <si>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</si>
  <si>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</si>
  <si>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 xml:space="preserve">    Működési célú hitel felvétele (konszolidáció)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</si>
  <si>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</si>
  <si>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</si>
  <si>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</si>
  <si>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</si>
  <si>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</si>
  <si>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</si>
  <si>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</si>
  <si>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</si>
  <si>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</si>
  <si>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</si>
  <si>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2. Kiadások</t>
  </si>
  <si>
    <t xml:space="preserve">Kiadások </t>
  </si>
  <si>
    <t>2012 évi tény</t>
  </si>
  <si>
    <t>56.</t>
  </si>
  <si>
    <t>I.  Működési kiadások</t>
  </si>
  <si>
    <t>57.</t>
  </si>
  <si>
    <t xml:space="preserve">      Intézményi kiadások</t>
  </si>
  <si>
    <t>58.</t>
  </si>
  <si>
    <t xml:space="preserve">      OEP intézmény</t>
  </si>
  <si>
    <t>59.</t>
  </si>
  <si>
    <t xml:space="preserve">      Önkormányzat</t>
  </si>
  <si>
    <t>60.</t>
  </si>
  <si>
    <t>61.</t>
  </si>
  <si>
    <t>Ebből:</t>
  </si>
  <si>
    <t>62.</t>
  </si>
  <si>
    <t xml:space="preserve">      Személyi juttatások</t>
  </si>
  <si>
    <t>63.</t>
  </si>
  <si>
    <t xml:space="preserve">      Munkaadót terhelő járulék</t>
  </si>
  <si>
    <t>64.</t>
  </si>
  <si>
    <t xml:space="preserve">      Ellátottak pénzbeli juttatásai</t>
  </si>
  <si>
    <t>65.</t>
  </si>
  <si>
    <t xml:space="preserve">      Dologi és egyéb folyó kiadások</t>
  </si>
  <si>
    <t>66.</t>
  </si>
  <si>
    <t xml:space="preserve">      Normatív visszafizetés</t>
  </si>
  <si>
    <t>67.</t>
  </si>
  <si>
    <t xml:space="preserve">      Kamat kiadás</t>
  </si>
  <si>
    <t>68.</t>
  </si>
  <si>
    <t xml:space="preserve">      Támogatásértékű kiadás, működési pénzeszköz átadás</t>
  </si>
  <si>
    <t>69.</t>
  </si>
  <si>
    <t xml:space="preserve">  Társadalom- és szociálpolitikai juttatás</t>
  </si>
  <si>
    <t>70.</t>
  </si>
  <si>
    <t xml:space="preserve">  Kölcsönök nyújtása</t>
  </si>
  <si>
    <t>71.</t>
  </si>
  <si>
    <t xml:space="preserve">  Működési célú pénzmaradvány átadás</t>
  </si>
  <si>
    <t>72.</t>
  </si>
  <si>
    <t xml:space="preserve">  Garancia- és kezességvállalás kiadásai</t>
  </si>
  <si>
    <t>73.</t>
  </si>
  <si>
    <t>74.</t>
  </si>
  <si>
    <t>II.  Felhalmozási kiadások</t>
  </si>
  <si>
    <t>75.</t>
  </si>
  <si>
    <t xml:space="preserve">     Beruházások</t>
  </si>
  <si>
    <t>76.</t>
  </si>
  <si>
    <t xml:space="preserve">     Felújítások</t>
  </si>
  <si>
    <t>77.</t>
  </si>
  <si>
    <t xml:space="preserve"> Felhalmozási célú kamatkiadások</t>
  </si>
  <si>
    <t>78.</t>
  </si>
  <si>
    <t xml:space="preserve">     Támogatásértékű és felhalmozási pénzeszköz átadás</t>
  </si>
  <si>
    <t>79.</t>
  </si>
  <si>
    <t xml:space="preserve"> Felhalmozási célú kölcsönök nyújtása</t>
  </si>
  <si>
    <t>80.</t>
  </si>
  <si>
    <t xml:space="preserve">     Egyéb felhalmozási célú kiadások</t>
  </si>
  <si>
    <t>81.</t>
  </si>
  <si>
    <t xml:space="preserve"> Pénzügyi befektetések kiadásai</t>
  </si>
  <si>
    <t>82.</t>
  </si>
  <si>
    <t xml:space="preserve"> Felhalmozási célú pénzmaradvány átadás</t>
  </si>
  <si>
    <t>83.</t>
  </si>
  <si>
    <t>84.</t>
  </si>
  <si>
    <t>III. Tartalék</t>
  </si>
  <si>
    <t>85.</t>
  </si>
  <si>
    <t xml:space="preserve">     Céltartalék</t>
  </si>
  <si>
    <t>86.</t>
  </si>
  <si>
    <t xml:space="preserve">     Általános tartalék</t>
  </si>
  <si>
    <t>87.</t>
  </si>
  <si>
    <t xml:space="preserve">     Felhalmozási tartalék</t>
  </si>
  <si>
    <t>88.</t>
  </si>
  <si>
    <t>IV. Egyéb kiadások</t>
  </si>
  <si>
    <t>89.</t>
  </si>
  <si>
    <t>Költségvetési kiadások összesen I+II+III+IV</t>
  </si>
  <si>
    <t>90.</t>
  </si>
  <si>
    <t>V. Hitelek törlesztése</t>
  </si>
  <si>
    <t>91.</t>
  </si>
  <si>
    <t xml:space="preserve">      Felhalmozási célú hitel törlesztése</t>
  </si>
  <si>
    <t>92.</t>
  </si>
  <si>
    <t xml:space="preserve">      Működési célú hitel törlesztés</t>
  </si>
  <si>
    <t>93.</t>
  </si>
  <si>
    <t xml:space="preserve">      Likvid hitelek törlesztése</t>
  </si>
  <si>
    <t>94.</t>
  </si>
  <si>
    <t xml:space="preserve">      Kötvény törlesztés</t>
  </si>
  <si>
    <t>95.</t>
  </si>
  <si>
    <t>Vi. Értékpapírok beváltása, vásárlása</t>
  </si>
  <si>
    <t>96.</t>
  </si>
  <si>
    <t xml:space="preserve">  Forgatási célú értékpapír beváltása, vásárlása</t>
  </si>
  <si>
    <t>97.</t>
  </si>
  <si>
    <t xml:space="preserve">  Befektetési célú értékpapír beváltása, vásárlása</t>
  </si>
  <si>
    <t>98.</t>
  </si>
  <si>
    <t>VII.Függő, átfutó kiadások</t>
  </si>
  <si>
    <t>99.</t>
  </si>
  <si>
    <t>Finanszírozási célú műveletek kiadása V+VI+VII</t>
  </si>
  <si>
    <t>100.</t>
  </si>
  <si>
    <t>101.</t>
  </si>
  <si>
    <t>102.</t>
  </si>
  <si>
    <t>103.</t>
  </si>
  <si>
    <t xml:space="preserve">G </t>
  </si>
  <si>
    <t>H</t>
  </si>
  <si>
    <t>I</t>
  </si>
  <si>
    <t>J</t>
  </si>
  <si>
    <t>K</t>
  </si>
  <si>
    <t>L</t>
  </si>
  <si>
    <t>Bevétel megnevezése</t>
  </si>
  <si>
    <t>2013. évi   terv</t>
  </si>
  <si>
    <t>Telj.     %</t>
  </si>
  <si>
    <t>Kiadás megnevezése</t>
  </si>
  <si>
    <t>Intézményi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</si>
  <si>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</si>
  <si>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</si>
  <si>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</si>
  <si>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</si>
  <si>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és egyéb folyó kiadások</t>
  </si>
  <si>
    <t>Támogatásértékű bevételek</t>
  </si>
  <si>
    <t>Működési célú pénzeszköz átvétel</t>
  </si>
  <si>
    <t>Működési célú kamatkiadások</t>
  </si>
  <si>
    <t>Működési célú kölcsön visszatérül.</t>
  </si>
  <si>
    <t>Ellátottak pénzbeli juttatása</t>
  </si>
  <si>
    <t>Támogatásért.kiadás,pénzeszköz átad</t>
  </si>
  <si>
    <t>Társadalom- és szociálpolitikai juttatás</t>
  </si>
  <si>
    <t>Garancia- és kezességváll. kiadása</t>
  </si>
  <si>
    <t>Működési célú kölcsön nyújtása</t>
  </si>
  <si>
    <t>Pénzmaradvány átadás</t>
  </si>
  <si>
    <t>Tartalékok</t>
  </si>
  <si>
    <t>Költségvetési bevételek összesen</t>
  </si>
  <si>
    <t>Költségvetési kiadások összesen</t>
  </si>
  <si>
    <t>Előző évi működési célú pénzmaradvány igénybevétele</t>
  </si>
  <si>
    <t>Rövid lejáratú hitelek törlesztése</t>
  </si>
  <si>
    <t>Előző é. vállalk.eredmény</t>
  </si>
  <si>
    <t>Likvid hitelek törlesztése</t>
  </si>
  <si>
    <t>Rövid lejáratú hitelek felvétel</t>
  </si>
  <si>
    <t>Hosszú lejáratú hitelek törlesztése</t>
  </si>
  <si>
    <t>Likvid hitelek felvétele</t>
  </si>
  <si>
    <t>Kötvény törlesztés</t>
  </si>
  <si>
    <t>Hosszú lejáratú hitelek felvétele</t>
  </si>
  <si>
    <t>Forgatási célú értékpapír beváltása</t>
  </si>
  <si>
    <t>Forgatási célú értékpapírok kibocsát.</t>
  </si>
  <si>
    <t>Forgatási célú értékpapírok vásárlása</t>
  </si>
  <si>
    <t>Forgatási célú értékpapírok értékesít.</t>
  </si>
  <si>
    <t>Befektetési célú értékpapír beváltása</t>
  </si>
  <si>
    <t>Befektetési célú értékpapír kibocsát.</t>
  </si>
  <si>
    <t>Befektetési célú értékpapírok vásárl.</t>
  </si>
  <si>
    <t>Befektetési célú értékpapírok ért.</t>
  </si>
  <si>
    <t>Függő, átfutó, kiegyenlítő kiadások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</si>
  <si>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</si>
  <si>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</si>
  <si>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</si>
  <si>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</si>
  <si>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</si>
  <si>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</si>
  <si>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</si>
  <si>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G</t>
  </si>
  <si>
    <t>2009. évi tény</t>
  </si>
  <si>
    <t>Tárgyi eszközök, immat. javak értékesít.</t>
  </si>
  <si>
    <t>Intézményi beruházás</t>
  </si>
  <si>
    <t>Önkorm. sajátos felhalmozási bevételei</t>
  </si>
  <si>
    <t>Felújítás</t>
  </si>
  <si>
    <t>Pénzügyi befektetésekből szárm.bevétel</t>
  </si>
  <si>
    <t>Támogatásértékű felhalmozási kiadás</t>
  </si>
  <si>
    <t>Felhalmozási célú kamatbevételek</t>
  </si>
  <si>
    <t>Felhalmozási célú pénzeszközátadás</t>
  </si>
  <si>
    <t>Cél-, címzett és egyéb központi támogatás</t>
  </si>
  <si>
    <t>Pénzügyi befektetések kiadásai</t>
  </si>
  <si>
    <t>Fejlesztési és vis maior támogatás</t>
  </si>
  <si>
    <t>Központosított előirányzat,AJTP normatíva</t>
  </si>
  <si>
    <t>Kölcsönök nyújtása</t>
  </si>
  <si>
    <t>Felhalmozási ktgvetési támogatás</t>
  </si>
  <si>
    <t>Állami támogatásokból felhalm. tám.</t>
  </si>
  <si>
    <t>Felhalmozási célú pénzmaradv.átad</t>
  </si>
  <si>
    <t>Átvett pénzeszköz államháztart. kívülről</t>
  </si>
  <si>
    <t>Felhalmozási célú kamatkiadások</t>
  </si>
  <si>
    <t>Kölcsönök visszatérülése</t>
  </si>
  <si>
    <t>Egyéb kiadások</t>
  </si>
  <si>
    <t>Fejlesztések visszaigényelhető áfája</t>
  </si>
  <si>
    <t>Költségvetési bevételek összesen:</t>
  </si>
  <si>
    <t>Költségvetési kiadások összesen:</t>
  </si>
  <si>
    <t>Előző évi felh. célú pénzm. igénybev.</t>
  </si>
  <si>
    <t>Rövid lejáratú hitelek felvétele</t>
  </si>
  <si>
    <t>Forgatási célú értékpapír kibocsátása</t>
  </si>
  <si>
    <t>Forgatási célú értékpapírok értékesítése</t>
  </si>
  <si>
    <t>Befektetési célú értékpapír kibocsátása</t>
  </si>
  <si>
    <t>Befektetési célú értékpapírok értékesít.</t>
  </si>
  <si>
    <t>B  e  v  é  t  e  l  e  k</t>
  </si>
  <si>
    <t>K  i  a  d  á  s  o  k</t>
  </si>
  <si>
    <t>Kiadásból személyi juttatás</t>
  </si>
  <si>
    <t>Intézmény neve</t>
  </si>
  <si>
    <t>Eredeti előirányzat</t>
  </si>
  <si>
    <t>Összesen</t>
  </si>
  <si>
    <t>Mindösszesen</t>
  </si>
  <si>
    <t>Intézményi működési bevétel</t>
  </si>
  <si>
    <t>Támogatás  értékű és átvett pénzeszköz</t>
  </si>
  <si>
    <t>Felhalmo-  zási bevétel</t>
  </si>
  <si>
    <t>Költség-  vetési támogatás</t>
  </si>
  <si>
    <t>Kölcsönök vissza-   térülése</t>
  </si>
  <si>
    <t>Pénz-   maradvány</t>
  </si>
  <si>
    <t>Hitel bevétel</t>
  </si>
  <si>
    <t>Függő, átfutó bevétel</t>
  </si>
  <si>
    <t>Személyi  juttatások</t>
  </si>
  <si>
    <t>Járulékok</t>
  </si>
  <si>
    <t>Dologi és egyéb folyó kiadás</t>
  </si>
  <si>
    <t>Támogatás értékű és átadott pénzeszköz</t>
  </si>
  <si>
    <t>Felhalmo-   zási   kiadások</t>
  </si>
  <si>
    <t>Költség- vetési szervnek folyósított támogatás</t>
  </si>
  <si>
    <t>Hitel visszafi-zetés</t>
  </si>
  <si>
    <t>Függő, átfutó kiadás</t>
  </si>
  <si>
    <t>Tevékenység</t>
  </si>
  <si>
    <t>Szakf. száma</t>
  </si>
  <si>
    <t>Hiv.</t>
  </si>
  <si>
    <t>Önk.</t>
  </si>
  <si>
    <t>Össz.</t>
  </si>
  <si>
    <t>Igazgatási tev.</t>
  </si>
  <si>
    <t>841-126</t>
  </si>
  <si>
    <t>Jogalkotás</t>
  </si>
  <si>
    <t>841-112</t>
  </si>
  <si>
    <t>Városgazdálkodás</t>
  </si>
  <si>
    <t>Ingatlankez.</t>
  </si>
  <si>
    <t xml:space="preserve">680-001      </t>
  </si>
  <si>
    <t>680-002</t>
  </si>
  <si>
    <t>Fogl. Hely. Tám.</t>
  </si>
  <si>
    <t>890-442</t>
  </si>
  <si>
    <t>Rövid táv. Közfogl.</t>
  </si>
  <si>
    <t>890-441</t>
  </si>
  <si>
    <t>Sport  támogatás</t>
  </si>
  <si>
    <t>931-201</t>
  </si>
  <si>
    <t>Nemzetközi. kapcs.</t>
  </si>
  <si>
    <t>842-155</t>
  </si>
  <si>
    <t>N. ünnepek prog.</t>
  </si>
  <si>
    <t>841-191</t>
  </si>
  <si>
    <t>Kiemelt rendezvény</t>
  </si>
  <si>
    <t>841-192</t>
  </si>
  <si>
    <t>Közműv. tev. tám.</t>
  </si>
  <si>
    <t>910-501</t>
  </si>
  <si>
    <t>Civil szerv. tám.</t>
  </si>
  <si>
    <t>890-301</t>
  </si>
  <si>
    <t>Tehetségg. prog.</t>
  </si>
  <si>
    <t>890-115</t>
  </si>
  <si>
    <t>562-913</t>
  </si>
  <si>
    <t>562-912</t>
  </si>
  <si>
    <t>Szociális ellát.</t>
  </si>
  <si>
    <t>Támogatott szervezet neve</t>
  </si>
  <si>
    <t>Támogatás célja</t>
  </si>
  <si>
    <t>Civil szervezetek támogatása</t>
  </si>
  <si>
    <t>közösségi tevékenység</t>
  </si>
  <si>
    <t>Sportegyesületek támogatása</t>
  </si>
  <si>
    <t>sporttevékenység</t>
  </si>
  <si>
    <t>Polgárőrség támogatása</t>
  </si>
  <si>
    <t>közbiztonság</t>
  </si>
  <si>
    <t>ISZC KHT támogatása</t>
  </si>
  <si>
    <t xml:space="preserve">sport és önk. vagyonon végzett felújítás </t>
  </si>
  <si>
    <t>Rendőrség támogatása</t>
  </si>
  <si>
    <t>Intézményműködtető Kft. támogatása</t>
  </si>
  <si>
    <t>közokt. int. működtetés, közétkeztetés</t>
  </si>
  <si>
    <t>Ugat-lak Alapítvány támogatása</t>
  </si>
  <si>
    <t>állategészségügy</t>
  </si>
  <si>
    <t>Közművelődési tevékenységek támogatása</t>
  </si>
  <si>
    <t>oktatás, kultúra, kiadványok</t>
  </si>
  <si>
    <t>Házi orvosok támogatása</t>
  </si>
  <si>
    <t>eü. alapellátási tevékenység</t>
  </si>
  <si>
    <t>1. Az önkormányzathoz tartozó intézmények felhalmozási bevételei</t>
  </si>
  <si>
    <t>Bevételek</t>
  </si>
  <si>
    <t>Ingatlan értékesítés</t>
  </si>
  <si>
    <t>Szennyvízcsatorna hálózat II. ütem 95 %-os tám. pályázat</t>
  </si>
  <si>
    <t>Időskorúak, fogyatékkal élők nappali ell. ÉAOP.4.1.3. pályázat</t>
  </si>
  <si>
    <t>Kerékpárral Kisvárda és Ajak között támogatás</t>
  </si>
  <si>
    <t>Kerékpárral Kisvárda és Ajak között kötvény felhasználás</t>
  </si>
  <si>
    <t>Városközpont funkcióbővítő fejlesztése ÉAOP-5.1.1/D támogatás</t>
  </si>
  <si>
    <t>Városközpont funkcióbővítő fejlesztéséhez kötvény felhasználás</t>
  </si>
  <si>
    <t>VárosKözp. pályázat-Konf. Közp. kötvény felhasználás (ISZC tagi kölcsön)</t>
  </si>
  <si>
    <t>Tompos úti tagóvoda ÉAOP-4.1.1/A támogatás</t>
  </si>
  <si>
    <t>Várszínház és Művészetek Háza felhalmozási célú támogatása</t>
  </si>
  <si>
    <t>Számítástechn.eszközbeszerzés(okt. intézm.)TIOP-1.1.1-07/1 támogatás</t>
  </si>
  <si>
    <t>Bölcsőde rekonstrukció ÉÁOP.4.1.3. pályázat</t>
  </si>
  <si>
    <t>Bölcsőde rekonstrukció kötvény felhasználás</t>
  </si>
  <si>
    <t>Öveges Program keretében Bessenyei Gy. G. Dr. Béres József Laboratórium korszerűsítése, működtetetése</t>
  </si>
  <si>
    <t>Kisvárdai óvodák fejlesztésének támogatása</t>
  </si>
  <si>
    <t>Térfigyelő kamerarendszer kialakít., kamerák beszerz. pénzmaradványból</t>
  </si>
  <si>
    <t>Köztéri műalkotás létrehozásának támogatása</t>
  </si>
  <si>
    <t>Komplex telep program (képzés+Tordai u. 20. sz. alatti fejlesztés+közösségi ház kialakítás pály. támogatás</t>
  </si>
  <si>
    <t>Bűnmegelőzési projekt (rendezvények+oktatás+kisért. tárgyi eszk.besz.)</t>
  </si>
  <si>
    <t>Rugalmas munkahelyek projekt (képzés+szakmai szolg.díja)</t>
  </si>
  <si>
    <t>Modellkísérlet a szoc. Alapszolg.feladatok funkcionális összekapcsolására (szakmai megvalósítók díja+kis értékű tárgyi eszk.besz)</t>
  </si>
  <si>
    <t>Darusziget u.csapadékvízelvezető csatorna építés körny.véd.alap(pénzmar.)</t>
  </si>
  <si>
    <t>Egészségügyi Alapellátás épület felújítás, akadálymentesítés támogatása</t>
  </si>
  <si>
    <t xml:space="preserve">Rétközi Múzeum TÁMOP 3.2.8.B-12/1 eszközbeszerzés támogatása </t>
  </si>
  <si>
    <t>Rétközi Múzeum TIOP-1.2.2-11/1. épület felújítás támogatása</t>
  </si>
  <si>
    <t>Önkormányzati vagyon, egyéb helyiségek bérbeadásának bevétele</t>
  </si>
  <si>
    <t>Települési folyékony hulladék elhelyezési díj</t>
  </si>
  <si>
    <t>Önkormányzat pénzmaradvány (kötvény, elkülönített számla)</t>
  </si>
  <si>
    <t>2. Az önkormányzathoz tartozó intézmények felhalmozási kiadásai</t>
  </si>
  <si>
    <t>Kiadások</t>
  </si>
  <si>
    <t>Beruházási felhalmozási kiadások :</t>
  </si>
  <si>
    <t>Szennyvízcsatorna hálózat II. pótl. terv, vagyonértékelés</t>
  </si>
  <si>
    <t>Számítástechnikai eszközök beszerzése oktatási intézmények részére</t>
  </si>
  <si>
    <t>Kerékpár pályázat Kerékpárral Kisvárda és Ajak között</t>
  </si>
  <si>
    <t>Bölcsőde rekonstrukció</t>
  </si>
  <si>
    <t>Kisvárdai óvodák fejlesztése</t>
  </si>
  <si>
    <t>Térfigyelő kamerarendszer kialakítása, kamerák beszerzése</t>
  </si>
  <si>
    <t>Köztéri műalkotás létrehozása</t>
  </si>
  <si>
    <t>Komplex telep program (képzés+Tordai u. 20. sz. alatti fejlesztés+közösségi ház kialakítás</t>
  </si>
  <si>
    <t>Bűnmegelőzési projekt (rendezvények+oktatás+kisértékű tárgyi eszk.besz.)</t>
  </si>
  <si>
    <t>Belterületi csapadékvíz hálózat rekonstrukció tervkészítés</t>
  </si>
  <si>
    <t>Darusziget u.csapadékvízelvezető csatorna építés körny.véd.alap terhére</t>
  </si>
  <si>
    <t>Városi Könyvtár számtech. eszköz beszerzés</t>
  </si>
  <si>
    <t>Várszínház és Művészetek Háza eszközbeszerzés</t>
  </si>
  <si>
    <t>Rétközi Múzeum TÁMOP eszközbeszerzés</t>
  </si>
  <si>
    <t>Köztemető bővítéshez ingatlan vásárlás, kisajátítás</t>
  </si>
  <si>
    <t>Kisbusz vásárlás</t>
  </si>
  <si>
    <t>Felújítási felhalmozási kiadások :</t>
  </si>
  <si>
    <t xml:space="preserve">Időskorúak és fogyatékkal élők nappali ellátása </t>
  </si>
  <si>
    <t>Tompos úti Tagóvoda felújítása</t>
  </si>
  <si>
    <t>Várszínház és Művészetek Háza felújítási költségei</t>
  </si>
  <si>
    <t>Egészségügyi Alapellátás épületének felújítása, akadálymentesítése</t>
  </si>
  <si>
    <t>Rétközi Múzeum TIOP épület felújítás</t>
  </si>
  <si>
    <t>Utak, járdák felújítása</t>
  </si>
  <si>
    <t>Egyéb felhalmozási kiadások :</t>
  </si>
  <si>
    <t>NYÍRSÉGVÍZ részvényvásárlás</t>
  </si>
  <si>
    <t>Tartalék (kötvényből, elkülönített pénzeszközökből)</t>
  </si>
  <si>
    <r>
      <t xml:space="preserve">         </t>
    </r>
    <r>
      <rPr>
        <sz val="8"/>
        <rFont val="Arial CE"/>
        <family val="2"/>
      </rPr>
      <t>ebből TB alaptól átvett</t>
    </r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</si>
  <si>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</si>
  <si>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Kékcse Kirendeltség</t>
  </si>
  <si>
    <t>Közös Önkormányzati Hivatal</t>
  </si>
  <si>
    <t xml:space="preserve">       5/B.</t>
  </si>
  <si>
    <t xml:space="preserve">       5/A.</t>
  </si>
  <si>
    <t>Kisvárda Polgármesteri Hivatal</t>
  </si>
  <si>
    <t xml:space="preserve">      1.</t>
  </si>
  <si>
    <t xml:space="preserve">      2.</t>
  </si>
  <si>
    <t xml:space="preserve">      3.</t>
  </si>
  <si>
    <t xml:space="preserve">      4.</t>
  </si>
  <si>
    <t xml:space="preserve">      5.</t>
  </si>
  <si>
    <t xml:space="preserve">         5/A/1</t>
  </si>
  <si>
    <t xml:space="preserve">         5/A/2</t>
  </si>
  <si>
    <t xml:space="preserve">         5/A/3</t>
  </si>
  <si>
    <t>2013. 08.01-től</t>
  </si>
  <si>
    <t>2013. 09.01-től</t>
  </si>
  <si>
    <t xml:space="preserve">       Központosított felhalmozási</t>
  </si>
  <si>
    <t>104.</t>
  </si>
  <si>
    <t xml:space="preserve">Kisvárda Polgármesteri Hivatal </t>
  </si>
  <si>
    <t>Zemplén TV támogatása</t>
  </si>
  <si>
    <t>működés támogatása</t>
  </si>
  <si>
    <t>Városi Könyvtár érdekeltségnövelő központi támogatása</t>
  </si>
  <si>
    <t>Északi Kertváros szoc.jellegű városrehab ÉÁOP-5.1.1/A</t>
  </si>
  <si>
    <t>Kult Ház és egyéb Köz Helyek funkció bővítő városfejl. ÉÁOP-5.1.1/D</t>
  </si>
  <si>
    <t>Műfüves Labdarugó Sportpálya (saját erő)</t>
  </si>
  <si>
    <t>Parkfenntartási feladatok ellátása (fűnyírótraktor,fűkasza)</t>
  </si>
  <si>
    <t>Startmunkához saját erő (kisteherautó vásárlás)</t>
  </si>
  <si>
    <t>Tagi kölcsön nyújtása ISZC Kft.</t>
  </si>
  <si>
    <t>2013.évi módosított</t>
  </si>
  <si>
    <t>Kv.</t>
  </si>
  <si>
    <t>Kékcse</t>
  </si>
  <si>
    <t xml:space="preserve">     -víztermelés</t>
  </si>
  <si>
    <t xml:space="preserve">     -közutak,hidak</t>
  </si>
  <si>
    <t xml:space="preserve">     -folyóirat</t>
  </si>
  <si>
    <t xml:space="preserve">     -takarítás</t>
  </si>
  <si>
    <t xml:space="preserve">     -közvilágítás</t>
  </si>
  <si>
    <t xml:space="preserve">     -foglalkozás eü.</t>
  </si>
  <si>
    <t xml:space="preserve">     -köztemető</t>
  </si>
  <si>
    <t>Támogatás és átadott pénzeszköz, ellátottak pénzbeli juttatása</t>
  </si>
  <si>
    <t xml:space="preserve">     -állat eü. tev.</t>
  </si>
  <si>
    <t xml:space="preserve">     - települési hull.</t>
  </si>
  <si>
    <t xml:space="preserve">     -erdőgazd.</t>
  </si>
  <si>
    <t xml:space="preserve">     -zöldterület kez.</t>
  </si>
  <si>
    <t>Óvodai int. étkeztet.</t>
  </si>
  <si>
    <t>Iskolai int. étkezet.</t>
  </si>
  <si>
    <t>BEVÉTELEK ÖSSZESEN (14+15+25)</t>
  </si>
  <si>
    <t>KIADÁSOK ÖSSZESEN (14+25)</t>
  </si>
  <si>
    <t>Finanszírozási célú bevétel (16+…+24)</t>
  </si>
  <si>
    <t>Finanszírozási célú kiadás (15+...+24)</t>
  </si>
  <si>
    <t xml:space="preserve">      Közös Önkormányzati Hivatal</t>
  </si>
  <si>
    <t>2013.évi teljesítés</t>
  </si>
  <si>
    <t xml:space="preserve">       Vis maior támogatás</t>
  </si>
  <si>
    <t xml:space="preserve">      Hosszú lejáratú hitel törlesztése</t>
  </si>
  <si>
    <t>2013. évi teljesítés</t>
  </si>
  <si>
    <t>Normatív visszafizetés</t>
  </si>
  <si>
    <t xml:space="preserve">2013.évi teljesítés </t>
  </si>
  <si>
    <t xml:space="preserve"> Az államháztartáson kívülre nyújtott támogatások teljesítésének részletezése 2013. évben</t>
  </si>
  <si>
    <t>Egyházak támogatása</t>
  </si>
  <si>
    <t>hitéleti és szociális célok</t>
  </si>
  <si>
    <t>Bursa tanulói ösztöndíj tehetséges tan. támogatása</t>
  </si>
  <si>
    <t xml:space="preserve">tehetséges tan. támogatása </t>
  </si>
  <si>
    <t>Városi Könyvtár tám.ért. felhalm. bevétel</t>
  </si>
  <si>
    <t>Városi Könyvtár felhalmozási célú támogatása</t>
  </si>
  <si>
    <t>Start munka felhalmozási célú támogatásértékű bevétel</t>
  </si>
  <si>
    <t>Közfoglalkoztatás felhalmozási célú támogatásértékű bevétel</t>
  </si>
  <si>
    <t>Közművelődési érdekeltségi hozzájárulás (Múzeum)</t>
  </si>
  <si>
    <t>Felhalmozási célú központosított támogatás ( adósságkonszolidáció)</t>
  </si>
  <si>
    <t xml:space="preserve">Városközpont funkcióbővítő fejlesztése ÉAOP-5.1.1/D </t>
  </si>
  <si>
    <t>Krúdy park-Díner I. út közötti útszakasz csap.víz elv.rendsz.ép. Költsége</t>
  </si>
  <si>
    <t>Rétközi Múzeum TIOP beruházás</t>
  </si>
  <si>
    <t>Kékcsei úton fekvő tanya megvásárlása</t>
  </si>
  <si>
    <t>Start munka keretében pótkocsi, öntözőtartály,aprítógép, kazán vásárlás</t>
  </si>
  <si>
    <t>Szüret u. járda aszfaltozás</t>
  </si>
  <si>
    <t>Köfoglalkoztatás érdekében eszköz vás. (csőtisztító, permetező)</t>
  </si>
  <si>
    <t>Világháborús emlékmű teljes helyreállítása</t>
  </si>
  <si>
    <t>Ingatlankezelés szakfeladat épületfelújítáas</t>
  </si>
  <si>
    <t>Homokkert úti bérlakások felújítása</t>
  </si>
  <si>
    <t>ISZC Kft. támogatása (Várfürdő felújítása; kutak,Törökfürdő)</t>
  </si>
  <si>
    <t>Városi Tornacsarnok támogatása (burkolat felújítás)</t>
  </si>
  <si>
    <t>Hosszú lejáratú hitel törlesztés</t>
  </si>
  <si>
    <t>2013. évi módosított</t>
  </si>
  <si>
    <t>Műfüves sportpálya kötvény felhasználás</t>
  </si>
  <si>
    <t>Vis maior támogatás</t>
  </si>
  <si>
    <t xml:space="preserve">     --szennyvíz</t>
  </si>
  <si>
    <t>kollégiumi étk.</t>
  </si>
  <si>
    <t>Egyéb közfogl-.téli</t>
  </si>
  <si>
    <t>2013.évi tény</t>
  </si>
  <si>
    <t>Kataszteri napló</t>
  </si>
  <si>
    <t>Vagyon jellege</t>
  </si>
  <si>
    <t>Bruttó érték (eFt)</t>
  </si>
  <si>
    <t>Polgármesteri Hivatal vagyona</t>
  </si>
  <si>
    <t xml:space="preserve">   ebből 0-ra leírt </t>
  </si>
  <si>
    <t>Intézményi vagyon</t>
  </si>
  <si>
    <t>Üzemeltetésre átadott vagyon</t>
  </si>
  <si>
    <t>Összes vagyon</t>
  </si>
  <si>
    <t xml:space="preserve"> Terület (m2)</t>
  </si>
  <si>
    <t>Forgalomképes</t>
  </si>
  <si>
    <t>Korlátozottan forgalomképes</t>
  </si>
  <si>
    <t>Forgalomképtelen</t>
  </si>
  <si>
    <t>Forgalomképesség</t>
  </si>
  <si>
    <t>Bruttó érték (e Ft)</t>
  </si>
  <si>
    <t>Intézményi Vagyon</t>
  </si>
  <si>
    <t>Polgármesteri hivatal vagyona</t>
  </si>
  <si>
    <t>Az önkormányzati ingatlanvagyon nagysága és összetétele 2013. december 31-i fordulónappal</t>
  </si>
  <si>
    <t>Felvett hitel összege</t>
  </si>
  <si>
    <t>Hitel felvétel időpontja</t>
  </si>
  <si>
    <t>Fennálló hitel árfolyamvesz-teséggel korrigálva</t>
  </si>
  <si>
    <t>Lejárat időpontja</t>
  </si>
  <si>
    <t>Türelmi idő</t>
  </si>
  <si>
    <t>2008. évi törlesztés</t>
  </si>
  <si>
    <t>Szennyvízberuházáshoz célhitel</t>
  </si>
  <si>
    <t>-</t>
  </si>
  <si>
    <t>2005.04.29-2008.03.20.</t>
  </si>
  <si>
    <t>Bessenyei Gimnázium rekonstrukciójához célhitel</t>
  </si>
  <si>
    <t>Panel plusz hitel</t>
  </si>
  <si>
    <t>2006.11.02.-2009.08.31.</t>
  </si>
  <si>
    <t>Fejlesztési hitel összesen</t>
  </si>
  <si>
    <t>Folyószámlahitel</t>
  </si>
  <si>
    <t>Munkabérhitel</t>
  </si>
  <si>
    <t>Likviditási hitelek összesen</t>
  </si>
  <si>
    <t xml:space="preserve">Kötvénykibocsátás </t>
  </si>
  <si>
    <t>Mindösszesen:</t>
  </si>
  <si>
    <t>Kezességvállalás Viziközmű Társulati hitelre</t>
  </si>
  <si>
    <t>Jelenleg fennálló hitel tartozás 2013.12.31.</t>
  </si>
  <si>
    <t>2018-2027</t>
  </si>
  <si>
    <t>int. ellát. Pénzb. Jutt.</t>
  </si>
  <si>
    <t>Eszközök</t>
  </si>
  <si>
    <t>Előző év</t>
  </si>
  <si>
    <t>Előző év helyesbítés</t>
  </si>
  <si>
    <t>Tárgy év</t>
  </si>
  <si>
    <t>Források</t>
  </si>
  <si>
    <t>Immateriális  javak</t>
  </si>
  <si>
    <t>Tartós tőke</t>
  </si>
  <si>
    <t>Ingatlanok</t>
  </si>
  <si>
    <t>Tőkeváltozás</t>
  </si>
  <si>
    <t>Gépek, berendezések</t>
  </si>
  <si>
    <t>Saját tőke összesen</t>
  </si>
  <si>
    <t xml:space="preserve"> </t>
  </si>
  <si>
    <t>Járművek</t>
  </si>
  <si>
    <t>Költségvetési tartalék elszámolása</t>
  </si>
  <si>
    <t>Beruházások, felújítás, beruházási előleg</t>
  </si>
  <si>
    <t xml:space="preserve">   - Tárgy évi költségvetési tartalék</t>
  </si>
  <si>
    <t>Tárgyi eszközök összesen</t>
  </si>
  <si>
    <t xml:space="preserve">   - Előző évi költségvetési tartalék</t>
  </si>
  <si>
    <t>Részesedések</t>
  </si>
  <si>
    <t>Költségvetési pénzmaradvány</t>
  </si>
  <si>
    <t>Értékpapírok</t>
  </si>
  <si>
    <t>Költségvetési tartalék összesen</t>
  </si>
  <si>
    <t>Adott kölcsönök</t>
  </si>
  <si>
    <t>Vállalkozási tartalék elszámolás</t>
  </si>
  <si>
    <t>Befektetett pénzügyi eszközök</t>
  </si>
  <si>
    <t xml:space="preserve">   - Tárgyévi vállalkozási tartalék</t>
  </si>
  <si>
    <t>Üzemeltetésre átadott eszközök</t>
  </si>
  <si>
    <t xml:space="preserve">   - Előző évi vállalkozási tartalék</t>
  </si>
  <si>
    <t>Befektetett eszközök összesen</t>
  </si>
  <si>
    <t>Vállalkozási tartalék összesen</t>
  </si>
  <si>
    <t>Anyagok</t>
  </si>
  <si>
    <t>Tartalékok összesen</t>
  </si>
  <si>
    <t>Fejlesztési célú kötvény</t>
  </si>
  <si>
    <t>Áruk és alvállalkozói teljesítések</t>
  </si>
  <si>
    <t>Fejlesztési célú hitelek</t>
  </si>
  <si>
    <t>Befejezetlen, félkész termék, késztermék</t>
  </si>
  <si>
    <t>Működési célú hosszú lejáratú hitel</t>
  </si>
  <si>
    <t>Egyéb hosszú lejáratú kötelezettség</t>
  </si>
  <si>
    <t>Készletek összesen</t>
  </si>
  <si>
    <t>Hosszú lejáratú kötelezettségek összesen</t>
  </si>
  <si>
    <t>Adósok</t>
  </si>
  <si>
    <t>Rövid lejáratú hitelek</t>
  </si>
  <si>
    <t>Követelések áruszáll, szolgáltatásból (vevők)</t>
  </si>
  <si>
    <t>Kötelezettségek - szállító</t>
  </si>
  <si>
    <t>Rövid lejáratú kölcsönök</t>
  </si>
  <si>
    <t xml:space="preserve">   - tárgyévi költségvetést terhelő szállítók</t>
  </si>
  <si>
    <t>Egyéb követelések</t>
  </si>
  <si>
    <t xml:space="preserve">   - tárgyévet követő évet terhelő szállítók</t>
  </si>
  <si>
    <t>Egyéb rövid lejáratú kötelezettségek</t>
  </si>
  <si>
    <t>Követelések összesen</t>
  </si>
  <si>
    <t xml:space="preserve">   - Helyi adó túlfizetés</t>
  </si>
  <si>
    <t>Egyéb értékpapírok</t>
  </si>
  <si>
    <t xml:space="preserve">   - Beruházási hitel következő évet terhelő</t>
  </si>
  <si>
    <t xml:space="preserve">Értékpapírok </t>
  </si>
  <si>
    <t xml:space="preserve">   - Működéi célú hosszú lejáratú hitel köv. év</t>
  </si>
  <si>
    <t>Pénztárak és betétkönyvek</t>
  </si>
  <si>
    <t xml:space="preserve">   - Egyéb hosszú lej.köt. köv. évet terhelő </t>
  </si>
  <si>
    <t>Rövid lejáratú kötelezettségek összesen</t>
  </si>
  <si>
    <t>Bankszámlák</t>
  </si>
  <si>
    <t>Költségvetési passzív függő elszámolás</t>
  </si>
  <si>
    <t>Idegen pénzeszközök</t>
  </si>
  <si>
    <t>Költségvetési passzív átfutó elszámolás</t>
  </si>
  <si>
    <t>Pénzeszközök összesen:</t>
  </si>
  <si>
    <t>Költségvetési passzív kiegyenlítő elszámolás</t>
  </si>
  <si>
    <t>Költségvetési aktív függő elszámolások</t>
  </si>
  <si>
    <t>Költségvetésen kívüli passzív pénzügyi elsz.</t>
  </si>
  <si>
    <t>Költségvetési aktív átfutó elszámolások</t>
  </si>
  <si>
    <t>Letéti elszámolás</t>
  </si>
  <si>
    <t>Költségvetési aktív kiegyenlítő elszámolások</t>
  </si>
  <si>
    <t>Egyéb passzív pénzügyi elszámolás</t>
  </si>
  <si>
    <t>Egyéb aktív pénzügyi elszámolások összesen</t>
  </si>
  <si>
    <t>Kötelezettségek összesen</t>
  </si>
  <si>
    <t>Forgó eszközök összesen</t>
  </si>
  <si>
    <t>Eszközök összesen</t>
  </si>
  <si>
    <t>Források összesen</t>
  </si>
  <si>
    <t>Sor- szám</t>
  </si>
  <si>
    <t>Módosított előirányzat</t>
  </si>
  <si>
    <t>Teljesítés</t>
  </si>
  <si>
    <t>KIADÁSOK</t>
  </si>
  <si>
    <t>Munkaadókat terhelő járulékok</t>
  </si>
  <si>
    <t>Működési célú támogatásértékű kiadás, egyéb támogatás</t>
  </si>
  <si>
    <t>Államháztartáson kívülre végleges működési pénzeszköz átadás</t>
  </si>
  <si>
    <t>Ellátottak pénzbeli juttatásai</t>
  </si>
  <si>
    <t>Felhalmozási kiadások</t>
  </si>
  <si>
    <t>Felhalmozási célú tám.értékű kiadások,egyéb támogatás</t>
  </si>
  <si>
    <t>Működési célú pénzmaradvány átadás</t>
  </si>
  <si>
    <t>Államháztartáson kívülre végleges felhalm. pénzeszköz átadás</t>
  </si>
  <si>
    <t>Kölcsönök nyújtása és törlesztés</t>
  </si>
  <si>
    <t>Költségvetési pénzforgalmi kiadások összesen</t>
  </si>
  <si>
    <t>Hosszú lejáratú hitelek</t>
  </si>
  <si>
    <t>Hitelviszonyt megtestesítő értékpapírok kiadásai</t>
  </si>
  <si>
    <t>Finanszírozási kiadások összesen</t>
  </si>
  <si>
    <t>Pénzforgalom nélküli kiadások</t>
  </si>
  <si>
    <t>Továbbadási (lebonyolítási) célú kiadás</t>
  </si>
  <si>
    <t>Kiegyenlítő, függő, átfutó kiadások</t>
  </si>
  <si>
    <t>KIADÁSOK ÖSSZESEN 17+..+20)</t>
  </si>
  <si>
    <t>BEVÉTELEK</t>
  </si>
  <si>
    <t>Önkormányzatok sajátos működési bevételei</t>
  </si>
  <si>
    <t>Működési célú támogatásértékű bevétel, egyéb támogatás</t>
  </si>
  <si>
    <t>Államháztartáson kívülről végleges működési pénzeszköz átvétel</t>
  </si>
  <si>
    <t>Felhalmozási és tőke jellegű bevételek</t>
  </si>
  <si>
    <t>Felhalmozási célú tám.értékű bevétel, egyéb támogatás</t>
  </si>
  <si>
    <t>Államháztartáson kívülről végleges felhalm. pénzeszköz átvétel</t>
  </si>
  <si>
    <t>Kölcsönök igénybevétele és visszatérülése</t>
  </si>
  <si>
    <t>Költségvetési pénzforgalmi bevételek összesen</t>
  </si>
  <si>
    <t>Hitelviszonyt megtestesítő értékpapírok bevételei</t>
  </si>
  <si>
    <t>Finanszírozási bevételek összesen</t>
  </si>
  <si>
    <t>Pénzforgalmi bevételek</t>
  </si>
  <si>
    <t>Pénzforgalom nélküli bevételek</t>
  </si>
  <si>
    <t>Továbbadási (lebonyolítási) célú bevétel</t>
  </si>
  <si>
    <t>Kiegyenlítő, függő, átfutó bevételek</t>
  </si>
  <si>
    <t>BEVÉTELEK ÖSSZESEN</t>
  </si>
  <si>
    <t>Költségvetési bevételek és kiadások különbsége</t>
  </si>
  <si>
    <t>Finanszírozási műveletek eredménye</t>
  </si>
  <si>
    <t>Továbbadási célú bevételek és kiadások különbsége</t>
  </si>
  <si>
    <t>Aktív és passzív pénzügyi műveletek egyenlege</t>
  </si>
  <si>
    <t>MEGNEVEZÉS</t>
  </si>
  <si>
    <t>Városi Könyvtár</t>
  </si>
  <si>
    <t>Vársz. és Műv. Háza</t>
  </si>
  <si>
    <t>Egészség- ügyi Alapellátás</t>
  </si>
  <si>
    <t>ÖSSZESEN</t>
  </si>
  <si>
    <t>Vagyoni értékű jogok</t>
  </si>
  <si>
    <t>Szellemi termékek</t>
  </si>
  <si>
    <t>Egyéb immateriális javak</t>
  </si>
  <si>
    <t>Gép, berendezés, felszerelés</t>
  </si>
  <si>
    <t>Beruházás, felújítás, beruh. előleg</t>
  </si>
  <si>
    <t>Bef. pénzügyi eszköz összesen</t>
  </si>
  <si>
    <t>Áruk</t>
  </si>
  <si>
    <t>Félkész, késztermékek</t>
  </si>
  <si>
    <t>Vevők</t>
  </si>
  <si>
    <t>Egyéb követelések, kölcsönök</t>
  </si>
  <si>
    <t>Követelések összesen:</t>
  </si>
  <si>
    <t>Pénztár</t>
  </si>
  <si>
    <t>Költségvetési számlák</t>
  </si>
  <si>
    <t>Idegen pénzeszközök számlái</t>
  </si>
  <si>
    <t>Pénzeszközök összesen</t>
  </si>
  <si>
    <t>Egyéb aktív pénzügyi elszámolás</t>
  </si>
  <si>
    <t>Induló tőke</t>
  </si>
  <si>
    <t>Költségvetési tartalék</t>
  </si>
  <si>
    <t>Beruházási és fej célú hitel</t>
  </si>
  <si>
    <t>Szállítók</t>
  </si>
  <si>
    <t>Egyéb rövid  lejáratú kötelezettség</t>
  </si>
  <si>
    <t>Ingatlanok 2012</t>
  </si>
  <si>
    <t>Gépek, berendezések 2012</t>
  </si>
  <si>
    <t>Járművek 2012</t>
  </si>
  <si>
    <t>Beruházások 2012</t>
  </si>
  <si>
    <t>Tárgyi eszköz összesen2012</t>
  </si>
  <si>
    <t>Tárgyévi helyesbített pénzmaradvány</t>
  </si>
  <si>
    <t>Túlfinanszírozás -      Alulfinanszírozás +</t>
  </si>
  <si>
    <t>Költségvetési befizetési kötelezettség</t>
  </si>
  <si>
    <t>Jóváhagyott pénzmaradvány</t>
  </si>
  <si>
    <t>Jóváhagyottból elvont pénzmaradvány</t>
  </si>
  <si>
    <t>Egészségügyi Alapellátás</t>
  </si>
  <si>
    <t>Polgármesteri Hivatal</t>
  </si>
  <si>
    <t>Bevételi jogcím</t>
  </si>
  <si>
    <t>Kedvezmény nélkül elérhető tervezett bevétel</t>
  </si>
  <si>
    <t>Kedvezmény nélkül elérhető teljesített bevétel</t>
  </si>
  <si>
    <t>Tervezett kedvezmények összege</t>
  </si>
  <si>
    <t>Teljesített kedvezmények összege</t>
  </si>
  <si>
    <t>Gépjármű adó</t>
  </si>
  <si>
    <t>Kommunális adó</t>
  </si>
  <si>
    <t>Talajterhelési díj</t>
  </si>
  <si>
    <t xml:space="preserve">  </t>
  </si>
  <si>
    <t>Módosított ei.</t>
  </si>
  <si>
    <t>Havi rendszeres (fő) átlag</t>
  </si>
  <si>
    <t>Egyszeri (fő)</t>
  </si>
  <si>
    <t>Foglalkoztatást helyettesítő támogatás</t>
  </si>
  <si>
    <t>Rendszeres gyermekvédelmi támogatás</t>
  </si>
  <si>
    <t>Aktív korúak juttatása(rendsz.szoc.seg.)</t>
  </si>
  <si>
    <t>Időskorúak járadéka</t>
  </si>
  <si>
    <t>Lakásfenntartási támogatás (normatív)</t>
  </si>
  <si>
    <t>Ápolási díj normatív</t>
  </si>
  <si>
    <t>Óvodáztatási támogatás</t>
  </si>
  <si>
    <t>Polgármesteri Hivatal összesen:</t>
  </si>
  <si>
    <t>Ápolási díj helyi megállapítás</t>
  </si>
  <si>
    <t>Átmeneti segély</t>
  </si>
  <si>
    <t>Temetési segély</t>
  </si>
  <si>
    <t>Rendkiívüli gyermekvédelmi támogatás</t>
  </si>
  <si>
    <t>Köztemetés</t>
  </si>
  <si>
    <t>Közgyógyellátás</t>
  </si>
  <si>
    <t>Önkormányzat összesen:</t>
  </si>
  <si>
    <t>Önkorm.hatáskörben pénzb. Ellátás</t>
  </si>
  <si>
    <t>Adósságkezelési szolg.</t>
  </si>
  <si>
    <t>Vagyonkezelésbe adott eszközök</t>
  </si>
  <si>
    <t>Vagyonkezelésbe vett eszközök</t>
  </si>
  <si>
    <t>Rövid lej. tartozások kötvénykibocsátásból</t>
  </si>
  <si>
    <t>Ingatlanok 2013</t>
  </si>
  <si>
    <t>Gépek, berendezések 2013</t>
  </si>
  <si>
    <t>Járművek 2013</t>
  </si>
  <si>
    <t>Beruházások 2013</t>
  </si>
  <si>
    <t>Tárgyi eszköz összesen2013</t>
  </si>
  <si>
    <t>Közös Önkorm. Hivatal</t>
  </si>
  <si>
    <t>Közös Önkormányzatai Hivatal</t>
  </si>
  <si>
    <t>Rövid lej. tart. kötvénykibocsátásból</t>
  </si>
  <si>
    <t>Számtech. Eszköz beszerzés Bessenyei Arany János</t>
  </si>
  <si>
    <t>Ped. Szak.Szolg. tesztkészlet vásárlás</t>
  </si>
  <si>
    <t>Pénzforgalmi kiadások (13+17)</t>
  </si>
  <si>
    <t>Költségvetési pénz- maradvány  (B+C+D)</t>
  </si>
  <si>
    <t>Bevételek összesen 40+41+56</t>
  </si>
  <si>
    <t>105.</t>
  </si>
  <si>
    <t>Kiadások összesen 90+101</t>
  </si>
  <si>
    <t>KÖLTSÉGVETÉSI HIÁNY, TÖBBLET 40-90</t>
  </si>
  <si>
    <t>FINANSZÍROZÁSI CÉLÚ MŰVELETEK EGYENLEGE 56-101</t>
  </si>
  <si>
    <t>2013. évi állományi létszámadatok</t>
  </si>
  <si>
    <t>adatok e Ft-ban</t>
  </si>
  <si>
    <t>Ellátottak pénzb. jutt., szoc.pol. jutt.</t>
  </si>
  <si>
    <t>Felhalm.célú pénze. átadás non profit szervezetnek Városközpont Szoft.</t>
  </si>
  <si>
    <t>Felhalm.célú pénzeszköz átadás háztartásoknak LTP állami tám.</t>
  </si>
  <si>
    <t>LTP állami tám. visszafiz. háztartásoknak</t>
  </si>
  <si>
    <t>lakosság állami tám. kiutalás</t>
  </si>
  <si>
    <t>Városközpont Soft programok rendezése</t>
  </si>
  <si>
    <t>pályázati feltételek teljesítése</t>
  </si>
  <si>
    <t>TERV-MÓD</t>
  </si>
  <si>
    <t>TÉNYLEGES</t>
  </si>
  <si>
    <t>ELTÉRÉS</t>
  </si>
  <si>
    <t>Önkormányzati támogatás</t>
  </si>
  <si>
    <t>Nem közoktatási normatíva</t>
  </si>
  <si>
    <t>Közoktatási normatíva</t>
  </si>
  <si>
    <t>ÖSSZESEN:</t>
  </si>
  <si>
    <t>Visszafizetendő</t>
  </si>
  <si>
    <t>önkormányz. járó összeg</t>
  </si>
  <si>
    <t>Tervezett-Módosított</t>
  </si>
  <si>
    <t>Tényleges</t>
  </si>
  <si>
    <t>Eltérés (+;-)</t>
  </si>
  <si>
    <t>Normatíva   (forint)</t>
  </si>
  <si>
    <t>Lakosság létszám</t>
  </si>
  <si>
    <t>Óvodai nevelés közoktatási normatíva</t>
  </si>
  <si>
    <t>Önkormányzat -gyermekétkeztetés</t>
  </si>
  <si>
    <t>Terv-mód. Mutató</t>
  </si>
  <si>
    <t>terv-mód. Támogatás</t>
  </si>
  <si>
    <t>eltérés</t>
  </si>
  <si>
    <t>eltérés összege</t>
  </si>
  <si>
    <t>Óvodapedagógusok 8hó</t>
  </si>
  <si>
    <t>Óvodapedagógusok nevelőmunk. Seg. 8hó</t>
  </si>
  <si>
    <t>Óvodapedagógusok 4hó</t>
  </si>
  <si>
    <t>Óvodapedag. nevelőmunk. Seg. 4hó</t>
  </si>
  <si>
    <t>Óvodaped. Átlagbérének és jár. Pótlólagos össege</t>
  </si>
  <si>
    <t>Óvodaműködtetési támogatás 8 hó</t>
  </si>
  <si>
    <t>Óvodaműködtetési támogatás 4 hó</t>
  </si>
  <si>
    <t>októberi lemondás</t>
  </si>
  <si>
    <t>Ö s s z e s e n :</t>
  </si>
  <si>
    <t>-rendszeres  gyermekvédelmi tám.</t>
  </si>
  <si>
    <t>-három v.több gyermekes</t>
  </si>
  <si>
    <t>-tartósan beteg és fogyatékos</t>
  </si>
  <si>
    <t>Eredeti összesen:</t>
  </si>
  <si>
    <t>Áprilisi lemondás</t>
  </si>
  <si>
    <t>júliusi lem. - pótigény</t>
  </si>
  <si>
    <t>NEM  KÖZOKTATÁSI NORMATÍVÁK (szociális)</t>
  </si>
  <si>
    <t xml:space="preserve"> Létszám fő</t>
  </si>
  <si>
    <t>Összesen Ft-ban</t>
  </si>
  <si>
    <t>Létszám fő</t>
  </si>
  <si>
    <t xml:space="preserve"> Létszám</t>
  </si>
  <si>
    <t>Összesen  Ft-ban</t>
  </si>
  <si>
    <t>Szociális étkeztetés</t>
  </si>
  <si>
    <t>Házi segítségnyújtás társ.ált.</t>
  </si>
  <si>
    <t>Időskoruak nappali ellátása</t>
  </si>
  <si>
    <t>Hajléktalanok int.</t>
  </si>
  <si>
    <t>családsegítés</t>
  </si>
  <si>
    <t>Gyermekjóléti szolg.</t>
  </si>
  <si>
    <t>Társ. Kieg.-családsegítés</t>
  </si>
  <si>
    <t>Társ. Kieg.-gyermekj. szolg.</t>
  </si>
  <si>
    <t>bölcsődei fa.</t>
  </si>
  <si>
    <t>Bölcsődei ell. társulási kieg.</t>
  </si>
  <si>
    <t>Bölcsőde étk.</t>
  </si>
  <si>
    <t>Családi napközi</t>
  </si>
  <si>
    <t>Családi napközi társul. Kieg.</t>
  </si>
  <si>
    <t>Fogyatékos.nappali ellátása</t>
  </si>
  <si>
    <t>Fogyatékosok étk.</t>
  </si>
  <si>
    <t>falugondnoki szolg.</t>
  </si>
  <si>
    <t>demens személyek ell.</t>
  </si>
  <si>
    <t>Idősk. Bentlak. Bértám.</t>
  </si>
  <si>
    <t>Önkormányzati hivatal működése, önkorm. feladatok tám.</t>
  </si>
  <si>
    <t>Pénzbeni és természetbeni szociális és gyermekjóléti ellátások</t>
  </si>
  <si>
    <t>terv-mód. támogatás</t>
  </si>
  <si>
    <t>Terv-mód. mutató</t>
  </si>
  <si>
    <t>terv-mód. támog.</t>
  </si>
  <si>
    <t>Szoc. és gyermekjóléti normatíva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</si>
</sst>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"/>
    <numFmt numFmtId="178" formatCode="_-* #,##0.0\ _F_t_-;\-* #,##0.0\ _F_t_-;_-* &quot;-&quot;??\ _F_t_-;_-@_-"/>
    <numFmt numFmtId="179" formatCode="_-* #,##0\ _F_t_-;\-* #,##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"/>
    <numFmt numFmtId="184" formatCode="&quot;H-&quot;0000"/>
    <numFmt numFmtId="185" formatCode="0.0000000"/>
    <numFmt numFmtId="186" formatCode="#,##0\ &quot;Ft&quot;"/>
    <numFmt numFmtId="187" formatCode="0.0%"/>
    <numFmt numFmtId="188" formatCode="m\.\ d\."/>
    <numFmt numFmtId="189" formatCode="mmm/yyyy"/>
    <numFmt numFmtId="190" formatCode="#,##0_ ;\-#,##0\ "/>
    <numFmt numFmtId="191" formatCode="#,###"/>
    <numFmt numFmtId="192" formatCode="_-* #,##0.00\ _F_t_-;\-* #,##0.00\ _F_t_-;_-* \-??\ _F_t_-;_-@_-"/>
    <numFmt numFmtId="193" formatCode="yyyy\-mm\-dd"/>
    <numFmt numFmtId="194" formatCode="#"/>
    <numFmt numFmtId="195" formatCode="#,##0.000"/>
    <numFmt numFmtId="196" formatCode="#,##0.0000"/>
    <numFmt numFmtId="197" formatCode="00"/>
    <numFmt numFmtId="198" formatCode="[$€-2]\ #\ ##,000_);[Red]\([$€-2]\ #\ ##,000\)"/>
    <numFmt numFmtId="199" formatCode="[$-40E]yyyy\.\ mmmm\ d\."/>
    <numFmt numFmtId="200" formatCode="yyyy\-mm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* #,##0_-;\-* #,##0_-;_-* &quot;-&quot;_-;_-@_-"/>
    <numFmt numFmtId="207" formatCode="_-&quot;€&quot;* #,##0.00_-;\-&quot;€&quot;* #,##0.00_-;_-&quot;€&quot;* &quot;-&quot;??_-;_-@_-"/>
    <numFmt numFmtId="208" formatCode="_-* #,##0.00_-;\-* #,##0.00_-;_-* &quot;-&quot;??_-;_-@_-"/>
    <numFmt numFmtId="209" formatCode="#,##0.00\ [$Ft-40E];[Red]\-#,##0.00\ [$Ft-40E]"/>
    <numFmt numFmtId="210" formatCode="0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2"/>
      <name val="Times New Roman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8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9"/>
      <name val="Times New Roman"/>
      <family val="1"/>
    </font>
    <font>
      <i/>
      <sz val="11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sz val="12"/>
      <color indexed="10"/>
      <name val="Times New Roman"/>
      <family val="1"/>
    </font>
    <font>
      <b/>
      <i/>
      <sz val="12"/>
      <name val="Arial CE"/>
      <family val="2"/>
    </font>
    <font>
      <b/>
      <i/>
      <sz val="14"/>
      <name val="Arial CE"/>
      <family val="2"/>
    </font>
    <font>
      <i/>
      <sz val="9"/>
      <name val="Arial CE"/>
      <family val="2"/>
    </font>
    <font>
      <sz val="10"/>
      <name val="MS Sans Serif"/>
      <family val="2"/>
    </font>
    <font>
      <b/>
      <sz val="12"/>
      <name val="MS Sans Serif"/>
      <family val="2"/>
    </font>
    <font>
      <i/>
      <sz val="12"/>
      <name val="Arial CE"/>
      <family val="2"/>
    </font>
    <font>
      <sz val="12"/>
      <name val="MS Sans Serif"/>
      <family val="2"/>
    </font>
    <font>
      <b/>
      <i/>
      <sz val="12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8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7" fillId="0" borderId="10" xfId="61" applyFont="1" applyBorder="1">
      <alignment/>
      <protection/>
    </xf>
    <xf numFmtId="0" fontId="23" fillId="0" borderId="0" xfId="61" applyFont="1" applyAlignment="1">
      <alignment horizontal="centerContinuous" wrapText="1"/>
      <protection/>
    </xf>
    <xf numFmtId="0" fontId="24" fillId="0" borderId="0" xfId="61" applyFont="1" applyAlignment="1">
      <alignment horizontal="centerContinuous"/>
      <protection/>
    </xf>
    <xf numFmtId="0" fontId="26" fillId="0" borderId="0" xfId="61" applyFont="1">
      <alignment/>
      <protection/>
    </xf>
    <xf numFmtId="0" fontId="25" fillId="0" borderId="0" xfId="61" applyFont="1">
      <alignment/>
      <protection/>
    </xf>
    <xf numFmtId="0" fontId="28" fillId="0" borderId="0" xfId="0" applyFont="1" applyAlignment="1">
      <alignment horizontal="right"/>
    </xf>
    <xf numFmtId="0" fontId="0" fillId="0" borderId="0" xfId="61">
      <alignment/>
      <protection/>
    </xf>
    <xf numFmtId="0" fontId="27" fillId="6" borderId="11" xfId="61" applyFont="1" applyFill="1" applyBorder="1" applyAlignment="1">
      <alignment horizontal="center" vertical="center" wrapText="1"/>
      <protection/>
    </xf>
    <xf numFmtId="14" fontId="27" fillId="18" borderId="11" xfId="61" applyNumberFormat="1" applyFont="1" applyFill="1" applyBorder="1" applyAlignment="1">
      <alignment horizontal="center" vertical="center" wrapText="1"/>
      <protection/>
    </xf>
    <xf numFmtId="0" fontId="27" fillId="6" borderId="12" xfId="0" applyFont="1" applyFill="1" applyBorder="1" applyAlignment="1">
      <alignment horizontal="center" vertical="center" wrapText="1"/>
    </xf>
    <xf numFmtId="0" fontId="27" fillId="0" borderId="13" xfId="61" applyFont="1" applyBorder="1">
      <alignment/>
      <protection/>
    </xf>
    <xf numFmtId="0" fontId="27" fillId="0" borderId="10" xfId="0" applyFont="1" applyBorder="1" applyAlignment="1">
      <alignment/>
    </xf>
    <xf numFmtId="0" fontId="27" fillId="0" borderId="13" xfId="61" applyFont="1" applyFill="1" applyBorder="1">
      <alignment/>
      <protection/>
    </xf>
    <xf numFmtId="0" fontId="27" fillId="0" borderId="14" xfId="61" applyFont="1" applyBorder="1">
      <alignment/>
      <protection/>
    </xf>
    <xf numFmtId="0" fontId="27" fillId="0" borderId="15" xfId="0" applyFont="1" applyBorder="1" applyAlignment="1">
      <alignment/>
    </xf>
    <xf numFmtId="0" fontId="30" fillId="0" borderId="0" xfId="61" applyFont="1" applyAlignment="1">
      <alignment horizontal="centerContinuous" wrapText="1"/>
      <protection/>
    </xf>
    <xf numFmtId="3" fontId="32" fillId="0" borderId="0" xfId="67" applyNumberFormat="1" applyFont="1" applyAlignment="1">
      <alignment horizontal="center"/>
      <protection/>
    </xf>
    <xf numFmtId="3" fontId="0" fillId="0" borderId="0" xfId="67" applyNumberFormat="1">
      <alignment/>
      <protection/>
    </xf>
    <xf numFmtId="0" fontId="0" fillId="0" borderId="0" xfId="67">
      <alignment/>
      <protection/>
    </xf>
    <xf numFmtId="0" fontId="33" fillId="0" borderId="11" xfId="67" applyFont="1" applyBorder="1" applyAlignment="1">
      <alignment horizontal="center"/>
      <protection/>
    </xf>
    <xf numFmtId="3" fontId="33" fillId="0" borderId="11" xfId="67" applyNumberFormat="1" applyFont="1" applyBorder="1" applyAlignment="1">
      <alignment horizontal="center"/>
      <protection/>
    </xf>
    <xf numFmtId="3" fontId="33" fillId="0" borderId="12" xfId="67" applyNumberFormat="1" applyFont="1" applyBorder="1" applyAlignment="1">
      <alignment horizontal="center"/>
      <protection/>
    </xf>
    <xf numFmtId="0" fontId="35" fillId="6" borderId="16" xfId="67" applyFont="1" applyFill="1" applyBorder="1" applyAlignment="1">
      <alignment horizontal="center" vertical="center" wrapText="1"/>
      <protection/>
    </xf>
    <xf numFmtId="3" fontId="35" fillId="6" borderId="16" xfId="67" applyNumberFormat="1" applyFont="1" applyFill="1" applyBorder="1" applyAlignment="1">
      <alignment horizontal="center" vertical="center" wrapText="1"/>
      <protection/>
    </xf>
    <xf numFmtId="3" fontId="0" fillId="0" borderId="0" xfId="67" applyNumberFormat="1" applyAlignment="1">
      <alignment horizontal="center" vertical="center" wrapText="1"/>
      <protection/>
    </xf>
    <xf numFmtId="0" fontId="0" fillId="0" borderId="0" xfId="67" applyAlignment="1">
      <alignment horizontal="center" vertical="center" wrapText="1"/>
      <protection/>
    </xf>
    <xf numFmtId="3" fontId="34" fillId="0" borderId="17" xfId="67" applyNumberFormat="1" applyFont="1" applyBorder="1">
      <alignment/>
      <protection/>
    </xf>
    <xf numFmtId="3" fontId="34" fillId="0" borderId="18" xfId="67" applyNumberFormat="1" applyFont="1" applyBorder="1" applyAlignment="1">
      <alignment horizontal="center"/>
      <protection/>
    </xf>
    <xf numFmtId="3" fontId="34" fillId="0" borderId="13" xfId="67" applyNumberFormat="1" applyFont="1" applyBorder="1">
      <alignment/>
      <protection/>
    </xf>
    <xf numFmtId="3" fontId="34" fillId="0" borderId="10" xfId="67" applyNumberFormat="1" applyFont="1" applyBorder="1" applyAlignment="1">
      <alignment horizontal="center"/>
      <protection/>
    </xf>
    <xf numFmtId="0" fontId="33" fillId="0" borderId="19" xfId="67" applyFont="1" applyBorder="1">
      <alignment/>
      <protection/>
    </xf>
    <xf numFmtId="3" fontId="32" fillId="0" borderId="13" xfId="67" applyNumberFormat="1" applyFont="1" applyBorder="1">
      <alignment/>
      <protection/>
    </xf>
    <xf numFmtId="3" fontId="32" fillId="0" borderId="10" xfId="67" applyNumberFormat="1" applyFont="1" applyBorder="1" applyAlignment="1">
      <alignment horizontal="center"/>
      <protection/>
    </xf>
    <xf numFmtId="0" fontId="0" fillId="0" borderId="13" xfId="67" applyBorder="1">
      <alignment/>
      <protection/>
    </xf>
    <xf numFmtId="3" fontId="32" fillId="0" borderId="13" xfId="0" applyNumberFormat="1" applyFont="1" applyBorder="1" applyAlignment="1">
      <alignment/>
    </xf>
    <xf numFmtId="3" fontId="30" fillId="0" borderId="0" xfId="67" applyNumberFormat="1" applyFont="1">
      <alignment/>
      <protection/>
    </xf>
    <xf numFmtId="0" fontId="30" fillId="0" borderId="0" xfId="67" applyFont="1">
      <alignment/>
      <protection/>
    </xf>
    <xf numFmtId="3" fontId="34" fillId="0" borderId="14" xfId="67" applyNumberFormat="1" applyFont="1" applyBorder="1">
      <alignment/>
      <protection/>
    </xf>
    <xf numFmtId="3" fontId="34" fillId="0" borderId="15" xfId="67" applyNumberFormat="1" applyFont="1" applyBorder="1" applyAlignment="1">
      <alignment horizontal="center"/>
      <protection/>
    </xf>
    <xf numFmtId="3" fontId="0" fillId="0" borderId="0" xfId="67" applyNumberFormat="1" applyAlignment="1">
      <alignment vertical="center"/>
      <protection/>
    </xf>
    <xf numFmtId="0" fontId="0" fillId="0" borderId="0" xfId="67" applyAlignment="1">
      <alignment vertical="center"/>
      <protection/>
    </xf>
    <xf numFmtId="3" fontId="32" fillId="0" borderId="14" xfId="67" applyNumberFormat="1" applyFont="1" applyBorder="1">
      <alignment/>
      <protection/>
    </xf>
    <xf numFmtId="3" fontId="37" fillId="0" borderId="11" xfId="67" applyNumberFormat="1" applyFont="1" applyBorder="1">
      <alignment/>
      <protection/>
    </xf>
    <xf numFmtId="3" fontId="34" fillId="0" borderId="12" xfId="67" applyNumberFormat="1" applyFont="1" applyBorder="1" applyAlignment="1">
      <alignment horizontal="center"/>
      <protection/>
    </xf>
    <xf numFmtId="0" fontId="32" fillId="0" borderId="0" xfId="67" applyFont="1">
      <alignment/>
      <protection/>
    </xf>
    <xf numFmtId="3" fontId="32" fillId="0" borderId="0" xfId="67" applyNumberFormat="1" applyFont="1">
      <alignment/>
      <protection/>
    </xf>
    <xf numFmtId="0" fontId="33" fillId="0" borderId="0" xfId="60" applyFont="1" applyAlignment="1">
      <alignment horizontal="center" wrapText="1"/>
      <protection/>
    </xf>
    <xf numFmtId="0" fontId="38" fillId="0" borderId="0" xfId="60" applyFont="1" applyAlignment="1">
      <alignment horizontal="center" wrapText="1"/>
      <protection/>
    </xf>
    <xf numFmtId="0" fontId="35" fillId="6" borderId="11" xfId="67" applyFont="1" applyFill="1" applyBorder="1" applyAlignment="1">
      <alignment horizontal="center" vertical="center" wrapText="1"/>
      <protection/>
    </xf>
    <xf numFmtId="3" fontId="35" fillId="6" borderId="12" xfId="67" applyNumberFormat="1" applyFont="1" applyFill="1" applyBorder="1" applyAlignment="1">
      <alignment horizontal="center" vertical="center" wrapText="1"/>
      <protection/>
    </xf>
    <xf numFmtId="3" fontId="0" fillId="0" borderId="0" xfId="67" applyNumberFormat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3" fontId="32" fillId="0" borderId="13" xfId="67" applyNumberFormat="1" applyFont="1" applyBorder="1" applyAlignment="1">
      <alignment horizontal="right" vertical="center"/>
      <protection/>
    </xf>
    <xf numFmtId="3" fontId="0" fillId="0" borderId="0" xfId="67" applyNumberFormat="1" applyBorder="1">
      <alignment/>
      <protection/>
    </xf>
    <xf numFmtId="3" fontId="32" fillId="0" borderId="15" xfId="67" applyNumberFormat="1" applyFont="1" applyBorder="1" applyAlignment="1">
      <alignment horizontal="center"/>
      <protection/>
    </xf>
    <xf numFmtId="3" fontId="37" fillId="0" borderId="11" xfId="67" applyNumberFormat="1" applyFont="1" applyBorder="1" applyAlignment="1">
      <alignment vertical="center"/>
      <protection/>
    </xf>
    <xf numFmtId="3" fontId="34" fillId="0" borderId="12" xfId="67" applyNumberFormat="1" applyFont="1" applyBorder="1" applyAlignment="1">
      <alignment horizontal="center" vertical="center"/>
      <protection/>
    </xf>
    <xf numFmtId="0" fontId="34" fillId="0" borderId="14" xfId="67" applyFont="1" applyBorder="1">
      <alignment/>
      <protection/>
    </xf>
    <xf numFmtId="3" fontId="32" fillId="0" borderId="11" xfId="67" applyNumberFormat="1" applyFont="1" applyBorder="1">
      <alignment/>
      <protection/>
    </xf>
    <xf numFmtId="3" fontId="32" fillId="0" borderId="0" xfId="67" applyNumberFormat="1" applyFont="1" applyBorder="1" applyAlignment="1">
      <alignment horizontal="center"/>
      <protection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32" fillId="0" borderId="20" xfId="68" applyFont="1" applyBorder="1">
      <alignment/>
      <protection/>
    </xf>
    <xf numFmtId="0" fontId="32" fillId="0" borderId="21" xfId="68" applyFont="1" applyBorder="1" applyAlignment="1">
      <alignment horizontal="center"/>
      <protection/>
    </xf>
    <xf numFmtId="0" fontId="32" fillId="0" borderId="11" xfId="68" applyFont="1" applyBorder="1" applyAlignment="1">
      <alignment horizontal="center"/>
      <protection/>
    </xf>
    <xf numFmtId="0" fontId="32" fillId="0" borderId="12" xfId="68" applyFont="1" applyBorder="1" applyAlignment="1">
      <alignment horizontal="center" vertical="center"/>
      <protection/>
    </xf>
    <xf numFmtId="3" fontId="32" fillId="0" borderId="11" xfId="68" applyNumberFormat="1" applyFont="1" applyBorder="1" applyAlignment="1">
      <alignment horizontal="center" vertical="center"/>
      <protection/>
    </xf>
    <xf numFmtId="0" fontId="32" fillId="0" borderId="22" xfId="68" applyFont="1" applyBorder="1" applyAlignment="1">
      <alignment horizontal="center" vertical="center"/>
      <protection/>
    </xf>
    <xf numFmtId="0" fontId="30" fillId="18" borderId="21" xfId="68" applyFont="1" applyFill="1" applyBorder="1" applyAlignment="1">
      <alignment horizontal="center" vertical="center"/>
      <protection/>
    </xf>
    <xf numFmtId="0" fontId="35" fillId="18" borderId="11" xfId="68" applyFont="1" applyFill="1" applyBorder="1" applyAlignment="1">
      <alignment horizontal="center" vertical="center" wrapText="1"/>
      <protection/>
    </xf>
    <xf numFmtId="0" fontId="35" fillId="18" borderId="12" xfId="68" applyFont="1" applyFill="1" applyBorder="1" applyAlignment="1">
      <alignment horizontal="center" vertical="center" wrapText="1"/>
      <protection/>
    </xf>
    <xf numFmtId="0" fontId="35" fillId="18" borderId="21" xfId="68" applyFont="1" applyFill="1" applyBorder="1" applyAlignment="1">
      <alignment horizontal="center" vertical="center"/>
      <protection/>
    </xf>
    <xf numFmtId="0" fontId="32" fillId="0" borderId="23" xfId="68" applyFont="1" applyBorder="1" applyAlignment="1">
      <alignment horizontal="right"/>
      <protection/>
    </xf>
    <xf numFmtId="191" fontId="33" fillId="0" borderId="24" xfId="58" applyNumberFormat="1" applyFont="1" applyFill="1" applyBorder="1" applyAlignment="1" applyProtection="1">
      <alignment horizontal="left" vertical="center" wrapText="1"/>
      <protection locked="0"/>
    </xf>
    <xf numFmtId="3" fontId="32" fillId="0" borderId="17" xfId="67" applyNumberFormat="1" applyFont="1" applyBorder="1">
      <alignment/>
      <protection/>
    </xf>
    <xf numFmtId="3" fontId="32" fillId="0" borderId="17" xfId="68" applyNumberFormat="1" applyFont="1" applyBorder="1">
      <alignment/>
      <protection/>
    </xf>
    <xf numFmtId="3" fontId="32" fillId="0" borderId="18" xfId="68" applyNumberFormat="1" applyFont="1" applyBorder="1" applyAlignment="1">
      <alignment horizontal="center" vertical="center"/>
      <protection/>
    </xf>
    <xf numFmtId="191" fontId="33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32" fillId="0" borderId="13" xfId="68" applyNumberFormat="1" applyFont="1" applyBorder="1">
      <alignment/>
      <protection/>
    </xf>
    <xf numFmtId="3" fontId="32" fillId="0" borderId="10" xfId="68" applyNumberFormat="1" applyFont="1" applyBorder="1" applyAlignment="1">
      <alignment horizontal="center" vertical="center"/>
      <protection/>
    </xf>
    <xf numFmtId="0" fontId="33" fillId="0" borderId="19" xfId="68" applyFont="1" applyBorder="1" applyAlignment="1">
      <alignment horizontal="left"/>
      <protection/>
    </xf>
    <xf numFmtId="191" fontId="33" fillId="0" borderId="25" xfId="58" applyNumberFormat="1" applyFont="1" applyFill="1" applyBorder="1" applyAlignment="1" applyProtection="1">
      <alignment horizontal="left" vertical="center" wrapText="1"/>
      <protection locked="0"/>
    </xf>
    <xf numFmtId="3" fontId="32" fillId="0" borderId="14" xfId="68" applyNumberFormat="1" applyFont="1" applyBorder="1">
      <alignment/>
      <protection/>
    </xf>
    <xf numFmtId="3" fontId="32" fillId="0" borderId="15" xfId="68" applyNumberFormat="1" applyFont="1" applyBorder="1" applyAlignment="1">
      <alignment horizontal="center" vertical="center"/>
      <protection/>
    </xf>
    <xf numFmtId="191" fontId="35" fillId="0" borderId="21" xfId="58" applyNumberFormat="1" applyFont="1" applyFill="1" applyBorder="1" applyAlignment="1" applyProtection="1">
      <alignment horizontal="left" vertical="center" wrapText="1"/>
      <protection locked="0"/>
    </xf>
    <xf numFmtId="3" fontId="34" fillId="0" borderId="11" xfId="67" applyNumberFormat="1" applyFont="1" applyBorder="1" applyAlignment="1">
      <alignment vertical="center"/>
      <protection/>
    </xf>
    <xf numFmtId="3" fontId="34" fillId="0" borderId="11" xfId="68" applyNumberFormat="1" applyFont="1" applyBorder="1" applyAlignment="1">
      <alignment vertical="center"/>
      <protection/>
    </xf>
    <xf numFmtId="3" fontId="34" fillId="0" borderId="12" xfId="68" applyNumberFormat="1" applyFont="1" applyBorder="1" applyAlignment="1">
      <alignment horizontal="center" vertical="center"/>
      <protection/>
    </xf>
    <xf numFmtId="191" fontId="35" fillId="0" borderId="24" xfId="58" applyNumberFormat="1" applyFont="1" applyFill="1" applyBorder="1" applyAlignment="1" applyProtection="1">
      <alignment horizontal="left" vertical="center" wrapText="1"/>
      <protection locked="0"/>
    </xf>
    <xf numFmtId="3" fontId="34" fillId="0" borderId="17" xfId="68" applyNumberFormat="1" applyFont="1" applyBorder="1">
      <alignment/>
      <protection/>
    </xf>
    <xf numFmtId="3" fontId="32" fillId="0" borderId="18" xfId="68" applyNumberFormat="1" applyFont="1" applyBorder="1" applyAlignment="1">
      <alignment horizontal="center"/>
      <protection/>
    </xf>
    <xf numFmtId="191" fontId="35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34" fillId="0" borderId="13" xfId="68" applyNumberFormat="1" applyFont="1" applyBorder="1">
      <alignment/>
      <protection/>
    </xf>
    <xf numFmtId="0" fontId="32" fillId="0" borderId="13" xfId="68" applyFont="1" applyBorder="1">
      <alignment/>
      <protection/>
    </xf>
    <xf numFmtId="0" fontId="32" fillId="0" borderId="13" xfId="67" applyFont="1" applyBorder="1">
      <alignment/>
      <protection/>
    </xf>
    <xf numFmtId="0" fontId="33" fillId="0" borderId="19" xfId="68" applyFont="1" applyBorder="1">
      <alignment/>
      <protection/>
    </xf>
    <xf numFmtId="0" fontId="0" fillId="0" borderId="13" xfId="68" applyBorder="1">
      <alignment/>
      <protection/>
    </xf>
    <xf numFmtId="3" fontId="34" fillId="0" borderId="14" xfId="68" applyNumberFormat="1" applyFont="1" applyBorder="1">
      <alignment/>
      <protection/>
    </xf>
    <xf numFmtId="3" fontId="32" fillId="0" borderId="12" xfId="68" applyNumberFormat="1" applyFont="1" applyBorder="1" applyAlignment="1">
      <alignment horizontal="center" vertical="center"/>
      <protection/>
    </xf>
    <xf numFmtId="191" fontId="35" fillId="18" borderId="21" xfId="58" applyNumberFormat="1" applyFont="1" applyFill="1" applyBorder="1" applyAlignment="1">
      <alignment horizontal="left" vertical="center" wrapText="1"/>
      <protection/>
    </xf>
    <xf numFmtId="3" fontId="34" fillId="6" borderId="11" xfId="67" applyNumberFormat="1" applyFont="1" applyFill="1" applyBorder="1" applyAlignment="1">
      <alignment vertical="center"/>
      <protection/>
    </xf>
    <xf numFmtId="3" fontId="34" fillId="18" borderId="11" xfId="68" applyNumberFormat="1" applyFont="1" applyFill="1" applyBorder="1" applyAlignment="1">
      <alignment vertical="center"/>
      <protection/>
    </xf>
    <xf numFmtId="3" fontId="34" fillId="6" borderId="12" xfId="68" applyNumberFormat="1" applyFont="1" applyFill="1" applyBorder="1" applyAlignment="1">
      <alignment horizontal="center" vertical="center"/>
      <protection/>
    </xf>
    <xf numFmtId="0" fontId="30" fillId="0" borderId="0" xfId="68" applyFont="1">
      <alignment/>
      <protection/>
    </xf>
    <xf numFmtId="0" fontId="32" fillId="0" borderId="26" xfId="68" applyFont="1" applyBorder="1" applyAlignment="1">
      <alignment horizontal="right"/>
      <protection/>
    </xf>
    <xf numFmtId="191" fontId="35" fillId="0" borderId="21" xfId="58" applyNumberFormat="1" applyFont="1" applyFill="1" applyBorder="1" applyAlignment="1">
      <alignment horizontal="left" vertical="center" wrapText="1" indent="1"/>
      <protection/>
    </xf>
    <xf numFmtId="3" fontId="0" fillId="0" borderId="0" xfId="68" applyNumberFormat="1" applyAlignment="1">
      <alignment horizontal="center" vertical="center"/>
      <protection/>
    </xf>
    <xf numFmtId="0" fontId="0" fillId="0" borderId="0" xfId="58">
      <alignment/>
      <protection/>
    </xf>
    <xf numFmtId="0" fontId="0" fillId="0" borderId="20" xfId="58" applyBorder="1">
      <alignment/>
      <protection/>
    </xf>
    <xf numFmtId="0" fontId="32" fillId="0" borderId="12" xfId="68" applyFont="1" applyBorder="1" applyAlignment="1">
      <alignment horizontal="center"/>
      <protection/>
    </xf>
    <xf numFmtId="0" fontId="0" fillId="0" borderId="22" xfId="58" applyBorder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0" fillId="0" borderId="23" xfId="58" applyFont="1" applyBorder="1">
      <alignment/>
      <protection/>
    </xf>
    <xf numFmtId="3" fontId="32" fillId="0" borderId="18" xfId="68" applyNumberFormat="1" applyFont="1" applyBorder="1">
      <alignment/>
      <protection/>
    </xf>
    <xf numFmtId="3" fontId="32" fillId="0" borderId="10" xfId="68" applyNumberFormat="1" applyFont="1" applyBorder="1">
      <alignment/>
      <protection/>
    </xf>
    <xf numFmtId="3" fontId="32" fillId="0" borderId="15" xfId="68" applyNumberFormat="1" applyFont="1" applyBorder="1">
      <alignment/>
      <protection/>
    </xf>
    <xf numFmtId="3" fontId="32" fillId="0" borderId="12" xfId="68" applyNumberFormat="1" applyFont="1" applyBorder="1">
      <alignment/>
      <protection/>
    </xf>
    <xf numFmtId="191" fontId="34" fillId="18" borderId="21" xfId="58" applyNumberFormat="1" applyFont="1" applyFill="1" applyBorder="1" applyAlignment="1">
      <alignment horizontal="left" vertical="center" wrapText="1"/>
      <protection/>
    </xf>
    <xf numFmtId="191" fontId="35" fillId="0" borderId="21" xfId="58" applyNumberFormat="1" applyFont="1" applyFill="1" applyBorder="1" applyAlignment="1">
      <alignment horizontal="left"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0" fontId="26" fillId="0" borderId="0" xfId="0" applyFont="1" applyAlignment="1">
      <alignment/>
    </xf>
    <xf numFmtId="1" fontId="3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1" fontId="42" fillId="16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0" fillId="6" borderId="21" xfId="0" applyNumberFormat="1" applyFont="1" applyFill="1" applyBorder="1" applyAlignment="1">
      <alignment/>
    </xf>
    <xf numFmtId="3" fontId="40" fillId="6" borderId="11" xfId="0" applyNumberFormat="1" applyFont="1" applyFill="1" applyBorder="1" applyAlignment="1">
      <alignment/>
    </xf>
    <xf numFmtId="0" fontId="33" fillId="0" borderId="0" xfId="0" applyFont="1" applyAlignment="1">
      <alignment/>
    </xf>
    <xf numFmtId="3" fontId="25" fillId="0" borderId="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41" fillId="16" borderId="24" xfId="0" applyFont="1" applyFill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41" fillId="0" borderId="19" xfId="0" applyFont="1" applyBorder="1" applyAlignment="1">
      <alignment/>
    </xf>
    <xf numFmtId="3" fontId="41" fillId="0" borderId="13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41" fillId="0" borderId="19" xfId="60" applyFont="1" applyBorder="1">
      <alignment/>
      <protection/>
    </xf>
    <xf numFmtId="0" fontId="41" fillId="0" borderId="25" xfId="60" applyFont="1" applyBorder="1">
      <alignment/>
      <protection/>
    </xf>
    <xf numFmtId="3" fontId="41" fillId="0" borderId="14" xfId="0" applyNumberFormat="1" applyFont="1" applyFill="1" applyBorder="1" applyAlignment="1">
      <alignment/>
    </xf>
    <xf numFmtId="3" fontId="41" fillId="0" borderId="15" xfId="0" applyNumberFormat="1" applyFont="1" applyBorder="1" applyAlignment="1">
      <alignment/>
    </xf>
    <xf numFmtId="0" fontId="43" fillId="6" borderId="21" xfId="0" applyFont="1" applyFill="1" applyBorder="1" applyAlignment="1">
      <alignment/>
    </xf>
    <xf numFmtId="3" fontId="46" fillId="6" borderId="11" xfId="0" applyNumberFormat="1" applyFont="1" applyFill="1" applyBorder="1" applyAlignment="1">
      <alignment/>
    </xf>
    <xf numFmtId="3" fontId="46" fillId="6" borderId="12" xfId="0" applyNumberFormat="1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3" fontId="41" fillId="0" borderId="14" xfId="0" applyNumberFormat="1" applyFont="1" applyBorder="1" applyAlignment="1">
      <alignment/>
    </xf>
    <xf numFmtId="0" fontId="46" fillId="6" borderId="21" xfId="0" applyFont="1" applyFill="1" applyBorder="1" applyAlignment="1">
      <alignment/>
    </xf>
    <xf numFmtId="0" fontId="40" fillId="6" borderId="21" xfId="0" applyFont="1" applyFill="1" applyBorder="1" applyAlignment="1">
      <alignment/>
    </xf>
    <xf numFmtId="3" fontId="43" fillId="6" borderId="11" xfId="0" applyNumberFormat="1" applyFont="1" applyFill="1" applyBorder="1" applyAlignment="1">
      <alignment/>
    </xf>
    <xf numFmtId="3" fontId="43" fillId="6" borderId="12" xfId="0" applyNumberFormat="1" applyFont="1" applyFill="1" applyBorder="1" applyAlignment="1">
      <alignment/>
    </xf>
    <xf numFmtId="17" fontId="26" fillId="0" borderId="0" xfId="0" applyNumberFormat="1" applyFont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4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48" fillId="0" borderId="27" xfId="63" applyNumberFormat="1" applyFont="1" applyBorder="1" applyAlignment="1">
      <alignment horizontal="right"/>
      <protection/>
    </xf>
    <xf numFmtId="3" fontId="32" fillId="0" borderId="28" xfId="63" applyNumberFormat="1" applyFont="1" applyBorder="1">
      <alignment/>
      <protection/>
    </xf>
    <xf numFmtId="3" fontId="32" fillId="0" borderId="29" xfId="63" applyNumberFormat="1" applyFont="1" applyBorder="1">
      <alignment/>
      <protection/>
    </xf>
    <xf numFmtId="3" fontId="32" fillId="6" borderId="27" xfId="63" applyNumberFormat="1" applyFont="1" applyFill="1" applyBorder="1">
      <alignment/>
      <protection/>
    </xf>
    <xf numFmtId="3" fontId="32" fillId="0" borderId="30" xfId="63" applyNumberFormat="1" applyFont="1" applyBorder="1" applyAlignment="1">
      <alignment horizontal="right"/>
      <protection/>
    </xf>
    <xf numFmtId="3" fontId="32" fillId="0" borderId="29" xfId="63" applyNumberFormat="1" applyFont="1" applyBorder="1" applyAlignment="1">
      <alignment horizontal="right"/>
      <protection/>
    </xf>
    <xf numFmtId="3" fontId="32" fillId="6" borderId="27" xfId="63" applyNumberFormat="1" applyFont="1" applyFill="1" applyBorder="1" applyAlignment="1">
      <alignment horizontal="right"/>
      <protection/>
    </xf>
    <xf numFmtId="3" fontId="32" fillId="0" borderId="30" xfId="63" applyNumberFormat="1" applyFont="1" applyBorder="1">
      <alignment/>
      <protection/>
    </xf>
    <xf numFmtId="3" fontId="32" fillId="6" borderId="31" xfId="63" applyNumberFormat="1" applyFont="1" applyFill="1" applyBorder="1">
      <alignment/>
      <protection/>
    </xf>
    <xf numFmtId="3" fontId="32" fillId="0" borderId="24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2" fillId="6" borderId="18" xfId="63" applyNumberFormat="1" applyFont="1" applyFill="1" applyBorder="1">
      <alignment/>
      <protection/>
    </xf>
    <xf numFmtId="3" fontId="48" fillId="0" borderId="10" xfId="63" applyNumberFormat="1" applyFont="1" applyBorder="1" applyAlignment="1">
      <alignment horizontal="right"/>
      <protection/>
    </xf>
    <xf numFmtId="3" fontId="32" fillId="0" borderId="32" xfId="63" applyNumberFormat="1" applyFont="1" applyBorder="1">
      <alignment/>
      <protection/>
    </xf>
    <xf numFmtId="3" fontId="32" fillId="0" borderId="13" xfId="63" applyNumberFormat="1" applyFont="1" applyBorder="1">
      <alignment/>
      <protection/>
    </xf>
    <xf numFmtId="3" fontId="32" fillId="6" borderId="10" xfId="63" applyNumberFormat="1" applyFont="1" applyFill="1" applyBorder="1">
      <alignment/>
      <protection/>
    </xf>
    <xf numFmtId="3" fontId="32" fillId="0" borderId="19" xfId="63" applyNumberFormat="1" applyFont="1" applyBorder="1">
      <alignment/>
      <protection/>
    </xf>
    <xf numFmtId="3" fontId="32" fillId="6" borderId="10" xfId="63" applyNumberFormat="1" applyFont="1" applyFill="1" applyBorder="1" applyAlignment="1">
      <alignment horizontal="right"/>
      <protection/>
    </xf>
    <xf numFmtId="3" fontId="32" fillId="6" borderId="33" xfId="63" applyNumberFormat="1" applyFont="1" applyFill="1" applyBorder="1">
      <alignment/>
      <protection/>
    </xf>
    <xf numFmtId="3" fontId="48" fillId="0" borderId="10" xfId="63" applyNumberFormat="1" applyFont="1" applyBorder="1" applyAlignment="1">
      <alignment horizontal="right" vertical="center" wrapText="1"/>
      <protection/>
    </xf>
    <xf numFmtId="3" fontId="32" fillId="0" borderId="32" xfId="63" applyNumberFormat="1" applyFont="1" applyBorder="1" applyAlignment="1">
      <alignment horizontal="right" vertical="center"/>
      <protection/>
    </xf>
    <xf numFmtId="3" fontId="32" fillId="0" borderId="13" xfId="63" applyNumberFormat="1" applyFont="1" applyBorder="1" applyAlignment="1">
      <alignment horizontal="right" vertical="center"/>
      <protection/>
    </xf>
    <xf numFmtId="3" fontId="32" fillId="0" borderId="19" xfId="63" applyNumberFormat="1" applyFont="1" applyBorder="1" applyAlignment="1">
      <alignment horizontal="right" vertical="center"/>
      <protection/>
    </xf>
    <xf numFmtId="3" fontId="32" fillId="0" borderId="13" xfId="63" applyNumberFormat="1" applyFont="1" applyBorder="1" applyAlignment="1">
      <alignment horizontal="right" wrapText="1"/>
      <protection/>
    </xf>
    <xf numFmtId="3" fontId="48" fillId="0" borderId="10" xfId="63" applyNumberFormat="1" applyFont="1" applyBorder="1" applyAlignment="1">
      <alignment horizontal="right" wrapText="1"/>
      <protection/>
    </xf>
    <xf numFmtId="3" fontId="32" fillId="0" borderId="34" xfId="63" applyNumberFormat="1" applyFont="1" applyBorder="1">
      <alignment/>
      <protection/>
    </xf>
    <xf numFmtId="3" fontId="32" fillId="0" borderId="35" xfId="63" applyNumberFormat="1" applyFont="1" applyBorder="1">
      <alignment/>
      <protection/>
    </xf>
    <xf numFmtId="3" fontId="32" fillId="6" borderId="36" xfId="63" applyNumberFormat="1" applyFont="1" applyFill="1" applyBorder="1">
      <alignment/>
      <protection/>
    </xf>
    <xf numFmtId="3" fontId="32" fillId="0" borderId="37" xfId="63" applyNumberFormat="1" applyFont="1" applyBorder="1">
      <alignment/>
      <protection/>
    </xf>
    <xf numFmtId="3" fontId="32" fillId="6" borderId="36" xfId="63" applyNumberFormat="1" applyFont="1" applyFill="1" applyBorder="1" applyAlignment="1">
      <alignment horizontal="right"/>
      <protection/>
    </xf>
    <xf numFmtId="3" fontId="32" fillId="6" borderId="38" xfId="63" applyNumberFormat="1" applyFont="1" applyFill="1" applyBorder="1">
      <alignment/>
      <protection/>
    </xf>
    <xf numFmtId="3" fontId="32" fillId="0" borderId="25" xfId="63" applyNumberFormat="1" applyFont="1" applyBorder="1">
      <alignment/>
      <protection/>
    </xf>
    <xf numFmtId="3" fontId="32" fillId="0" borderId="14" xfId="63" applyNumberFormat="1" applyFont="1" applyBorder="1">
      <alignment/>
      <protection/>
    </xf>
    <xf numFmtId="3" fontId="32" fillId="6" borderId="15" xfId="63" applyNumberFormat="1" applyFont="1" applyFill="1" applyBorder="1">
      <alignment/>
      <protection/>
    </xf>
    <xf numFmtId="3" fontId="49" fillId="6" borderId="12" xfId="63" applyNumberFormat="1" applyFont="1" applyFill="1" applyBorder="1">
      <alignment/>
      <protection/>
    </xf>
    <xf numFmtId="3" fontId="37" fillId="6" borderId="21" xfId="63" applyNumberFormat="1" applyFont="1" applyFill="1" applyBorder="1">
      <alignment/>
      <protection/>
    </xf>
    <xf numFmtId="3" fontId="37" fillId="6" borderId="11" xfId="63" applyNumberFormat="1" applyFont="1" applyFill="1" applyBorder="1">
      <alignment/>
      <protection/>
    </xf>
    <xf numFmtId="3" fontId="37" fillId="6" borderId="12" xfId="63" applyNumberFormat="1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36" fillId="0" borderId="0" xfId="63" applyFont="1" applyFill="1" applyBorder="1">
      <alignment/>
      <protection/>
    </xf>
    <xf numFmtId="3" fontId="49" fillId="0" borderId="0" xfId="63" applyNumberFormat="1" applyFont="1" applyFill="1" applyBorder="1">
      <alignment/>
      <protection/>
    </xf>
    <xf numFmtId="3" fontId="37" fillId="0" borderId="0" xfId="63" applyNumberFormat="1" applyFont="1" applyFill="1" applyBorder="1">
      <alignment/>
      <protection/>
    </xf>
    <xf numFmtId="3" fontId="32" fillId="0" borderId="0" xfId="63" applyNumberFormat="1" applyFont="1" applyFill="1" applyBorder="1">
      <alignment/>
      <protection/>
    </xf>
    <xf numFmtId="3" fontId="32" fillId="0" borderId="0" xfId="6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33" fillId="0" borderId="0" xfId="63" applyFont="1" applyFill="1" applyBorder="1">
      <alignment/>
      <protection/>
    </xf>
    <xf numFmtId="3" fontId="48" fillId="0" borderId="0" xfId="63" applyNumberFormat="1" applyFont="1" applyFill="1" applyBorder="1" applyAlignment="1">
      <alignment horizontal="right"/>
      <protection/>
    </xf>
    <xf numFmtId="0" fontId="35" fillId="0" borderId="0" xfId="63" applyFont="1" applyFill="1" applyBorder="1">
      <alignment/>
      <protection/>
    </xf>
    <xf numFmtId="3" fontId="31" fillId="0" borderId="0" xfId="63" applyNumberFormat="1" applyFont="1" applyFill="1" applyBorder="1">
      <alignment/>
      <protection/>
    </xf>
    <xf numFmtId="3" fontId="34" fillId="0" borderId="0" xfId="63" applyNumberFormat="1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63">
      <alignment/>
      <protection/>
    </xf>
    <xf numFmtId="3" fontId="0" fillId="0" borderId="0" xfId="63" applyNumberFormat="1">
      <alignment/>
      <protection/>
    </xf>
    <xf numFmtId="0" fontId="0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50" fillId="0" borderId="0" xfId="63" applyFont="1">
      <alignment/>
      <protection/>
    </xf>
    <xf numFmtId="0" fontId="26" fillId="0" borderId="0" xfId="63" applyFont="1">
      <alignment/>
      <protection/>
    </xf>
    <xf numFmtId="0" fontId="47" fillId="0" borderId="0" xfId="63" applyFont="1" applyAlignment="1">
      <alignment horizontal="center"/>
      <protection/>
    </xf>
    <xf numFmtId="3" fontId="47" fillId="0" borderId="0" xfId="63" applyNumberFormat="1" applyFont="1" applyAlignment="1">
      <alignment horizontal="center"/>
      <protection/>
    </xf>
    <xf numFmtId="0" fontId="32" fillId="0" borderId="39" xfId="63" applyFont="1" applyBorder="1" applyAlignment="1">
      <alignment horizontal="center"/>
      <protection/>
    </xf>
    <xf numFmtId="0" fontId="32" fillId="0" borderId="21" xfId="63" applyFont="1" applyBorder="1" applyAlignment="1">
      <alignment horizontal="center"/>
      <protection/>
    </xf>
    <xf numFmtId="0" fontId="32" fillId="0" borderId="11" xfId="63" applyFont="1" applyBorder="1" applyAlignment="1">
      <alignment horizontal="center"/>
      <protection/>
    </xf>
    <xf numFmtId="3" fontId="0" fillId="0" borderId="11" xfId="63" applyNumberFormat="1" applyFont="1" applyBorder="1" applyAlignment="1">
      <alignment horizontal="center"/>
      <protection/>
    </xf>
    <xf numFmtId="0" fontId="0" fillId="0" borderId="0" xfId="63" applyAlignment="1">
      <alignment horizontal="center"/>
      <protection/>
    </xf>
    <xf numFmtId="0" fontId="32" fillId="0" borderId="40" xfId="63" applyFont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32" fillId="0" borderId="41" xfId="63" applyFont="1" applyBorder="1">
      <alignment/>
      <protection/>
    </xf>
    <xf numFmtId="0" fontId="32" fillId="0" borderId="24" xfId="63" applyFont="1" applyBorder="1" applyAlignment="1">
      <alignment horizontal="left"/>
      <protection/>
    </xf>
    <xf numFmtId="0" fontId="32" fillId="0" borderId="17" xfId="63" applyFont="1" applyBorder="1" applyAlignment="1">
      <alignment horizontal="left"/>
      <protection/>
    </xf>
    <xf numFmtId="3" fontId="32" fillId="0" borderId="17" xfId="63" applyNumberFormat="1" applyFont="1" applyBorder="1">
      <alignment/>
      <protection/>
    </xf>
    <xf numFmtId="0" fontId="32" fillId="0" borderId="42" xfId="63" applyFont="1" applyBorder="1">
      <alignment/>
      <protection/>
    </xf>
    <xf numFmtId="0" fontId="32" fillId="0" borderId="19" xfId="63" applyFont="1" applyBorder="1" applyAlignment="1">
      <alignment horizontal="left"/>
      <protection/>
    </xf>
    <xf numFmtId="0" fontId="32" fillId="0" borderId="13" xfId="63" applyFont="1" applyBorder="1" applyAlignment="1">
      <alignment horizontal="left"/>
      <protection/>
    </xf>
    <xf numFmtId="3" fontId="32" fillId="0" borderId="13" xfId="63" applyNumberFormat="1" applyFont="1" applyBorder="1">
      <alignment/>
      <protection/>
    </xf>
    <xf numFmtId="0" fontId="32" fillId="0" borderId="13" xfId="63" applyFont="1" applyBorder="1" applyAlignment="1">
      <alignment horizontal="left" vertical="center" wrapText="1"/>
      <protection/>
    </xf>
    <xf numFmtId="0" fontId="32" fillId="0" borderId="14" xfId="63" applyFont="1" applyBorder="1" applyAlignment="1">
      <alignment horizontal="left" vertical="center" wrapText="1"/>
      <protection/>
    </xf>
    <xf numFmtId="3" fontId="32" fillId="0" borderId="14" xfId="63" applyNumberFormat="1" applyFont="1" applyBorder="1">
      <alignment/>
      <protection/>
    </xf>
    <xf numFmtId="0" fontId="0" fillId="0" borderId="24" xfId="63" applyFont="1" applyBorder="1" applyAlignment="1">
      <alignment vertical="center"/>
      <protection/>
    </xf>
    <xf numFmtId="3" fontId="0" fillId="16" borderId="17" xfId="63" applyNumberFormat="1" applyFill="1" applyBorder="1">
      <alignment/>
      <protection/>
    </xf>
    <xf numFmtId="0" fontId="0" fillId="0" borderId="19" xfId="63" applyFont="1" applyBorder="1">
      <alignment/>
      <protection/>
    </xf>
    <xf numFmtId="3" fontId="0" fillId="16" borderId="13" xfId="63" applyNumberFormat="1" applyFill="1" applyBorder="1">
      <alignment/>
      <protection/>
    </xf>
    <xf numFmtId="0" fontId="0" fillId="0" borderId="19" xfId="0" applyBorder="1" applyAlignment="1">
      <alignment/>
    </xf>
    <xf numFmtId="0" fontId="0" fillId="0" borderId="19" xfId="63" applyFont="1" applyBorder="1" applyAlignment="1">
      <alignment wrapText="1"/>
      <protection/>
    </xf>
    <xf numFmtId="3" fontId="0" fillId="0" borderId="13" xfId="63" applyNumberFormat="1" applyBorder="1">
      <alignment/>
      <protection/>
    </xf>
    <xf numFmtId="0" fontId="0" fillId="0" borderId="25" xfId="63" applyFont="1" applyBorder="1">
      <alignment/>
      <protection/>
    </xf>
    <xf numFmtId="3" fontId="0" fillId="0" borderId="14" xfId="63" applyNumberFormat="1" applyBorder="1">
      <alignment/>
      <protection/>
    </xf>
    <xf numFmtId="0" fontId="31" fillId="6" borderId="21" xfId="63" applyFont="1" applyFill="1" applyBorder="1" applyAlignment="1">
      <alignment vertical="center"/>
      <protection/>
    </xf>
    <xf numFmtId="3" fontId="30" fillId="6" borderId="11" xfId="63" applyNumberFormat="1" applyFont="1" applyFill="1" applyBorder="1">
      <alignment/>
      <protection/>
    </xf>
    <xf numFmtId="3" fontId="49" fillId="7" borderId="17" xfId="63" applyNumberFormat="1" applyFont="1" applyFill="1" applyBorder="1" applyAlignment="1">
      <alignment horizontal="right" vertical="center"/>
      <protection/>
    </xf>
    <xf numFmtId="3" fontId="0" fillId="16" borderId="13" xfId="63" applyNumberFormat="1" applyFont="1" applyFill="1" applyBorder="1" applyAlignment="1">
      <alignment horizontal="right" vertical="center"/>
      <protection/>
    </xf>
    <xf numFmtId="3" fontId="49" fillId="7" borderId="17" xfId="63" applyNumberFormat="1" applyFont="1" applyFill="1" applyBorder="1">
      <alignment/>
      <protection/>
    </xf>
    <xf numFmtId="3" fontId="30" fillId="6" borderId="11" xfId="63" applyNumberFormat="1" applyFont="1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0" fillId="0" borderId="0" xfId="63" applyBorder="1">
      <alignment/>
      <protection/>
    </xf>
    <xf numFmtId="1" fontId="4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16" borderId="43" xfId="0" applyFont="1" applyFill="1" applyBorder="1" applyAlignment="1">
      <alignment/>
    </xf>
    <xf numFmtId="0" fontId="41" fillId="0" borderId="44" xfId="0" applyFont="1" applyBorder="1" applyAlignment="1">
      <alignment/>
    </xf>
    <xf numFmtId="0" fontId="41" fillId="0" borderId="44" xfId="60" applyFont="1" applyBorder="1">
      <alignment/>
      <protection/>
    </xf>
    <xf numFmtId="0" fontId="43" fillId="6" borderId="45" xfId="0" applyFont="1" applyFill="1" applyBorder="1" applyAlignment="1">
      <alignment/>
    </xf>
    <xf numFmtId="0" fontId="41" fillId="0" borderId="43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43" fillId="6" borderId="46" xfId="0" applyFont="1" applyFill="1" applyBorder="1" applyAlignment="1">
      <alignment/>
    </xf>
    <xf numFmtId="3" fontId="25" fillId="16" borderId="24" xfId="0" applyNumberFormat="1" applyFont="1" applyFill="1" applyBorder="1" applyAlignment="1">
      <alignment/>
    </xf>
    <xf numFmtId="3" fontId="25" fillId="16" borderId="17" xfId="0" applyNumberFormat="1" applyFont="1" applyFill="1" applyBorder="1" applyAlignment="1">
      <alignment/>
    </xf>
    <xf numFmtId="1" fontId="42" fillId="16" borderId="18" xfId="0" applyNumberFormat="1" applyFont="1" applyFill="1" applyBorder="1" applyAlignment="1">
      <alignment horizontal="right"/>
    </xf>
    <xf numFmtId="3" fontId="40" fillId="6" borderId="25" xfId="0" applyNumberFormat="1" applyFont="1" applyFill="1" applyBorder="1" applyAlignment="1">
      <alignment/>
    </xf>
    <xf numFmtId="3" fontId="40" fillId="6" borderId="14" xfId="0" applyNumberFormat="1" applyFont="1" applyFill="1" applyBorder="1" applyAlignment="1">
      <alignment/>
    </xf>
    <xf numFmtId="1" fontId="42" fillId="6" borderId="15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" fontId="42" fillId="16" borderId="12" xfId="0" applyNumberFormat="1" applyFont="1" applyFill="1" applyBorder="1" applyAlignment="1">
      <alignment horizontal="right"/>
    </xf>
    <xf numFmtId="0" fontId="46" fillId="6" borderId="45" xfId="0" applyFont="1" applyFill="1" applyBorder="1" applyAlignment="1">
      <alignment/>
    </xf>
    <xf numFmtId="3" fontId="42" fillId="6" borderId="25" xfId="0" applyNumberFormat="1" applyFont="1" applyFill="1" applyBorder="1" applyAlignment="1">
      <alignment/>
    </xf>
    <xf numFmtId="3" fontId="42" fillId="6" borderId="1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43" xfId="0" applyFont="1" applyBorder="1" applyAlignment="1">
      <alignment horizontal="center" vertical="center"/>
    </xf>
    <xf numFmtId="49" fontId="27" fillId="0" borderId="44" xfId="61" applyNumberFormat="1" applyFont="1" applyBorder="1" applyAlignment="1">
      <alignment horizontal="left"/>
      <protection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6" borderId="21" xfId="61" applyFont="1" applyFill="1" applyBorder="1" applyAlignment="1">
      <alignment horizontal="center" vertical="center"/>
      <protection/>
    </xf>
    <xf numFmtId="0" fontId="27" fillId="0" borderId="24" xfId="61" applyFont="1" applyBorder="1">
      <alignment/>
      <protection/>
    </xf>
    <xf numFmtId="0" fontId="27" fillId="0" borderId="17" xfId="61" applyFont="1" applyBorder="1">
      <alignment/>
      <protection/>
    </xf>
    <xf numFmtId="0" fontId="27" fillId="0" borderId="18" xfId="0" applyFont="1" applyBorder="1" applyAlignment="1">
      <alignment/>
    </xf>
    <xf numFmtId="0" fontId="27" fillId="0" borderId="19" xfId="61" applyFont="1" applyBorder="1">
      <alignment/>
      <protection/>
    </xf>
    <xf numFmtId="0" fontId="27" fillId="0" borderId="25" xfId="61" applyFont="1" applyBorder="1">
      <alignment/>
      <protection/>
    </xf>
    <xf numFmtId="0" fontId="29" fillId="0" borderId="21" xfId="61" applyFont="1" applyBorder="1">
      <alignment/>
      <protection/>
    </xf>
    <xf numFmtId="3" fontId="29" fillId="0" borderId="11" xfId="61" applyNumberFormat="1" applyFont="1" applyBorder="1">
      <alignment/>
      <protection/>
    </xf>
    <xf numFmtId="0" fontId="27" fillId="0" borderId="44" xfId="60" applyFont="1" applyBorder="1" applyAlignment="1">
      <alignment horizontal="left"/>
      <protection/>
    </xf>
    <xf numFmtId="0" fontId="27" fillId="0" borderId="10" xfId="61" applyFont="1" applyFill="1" applyBorder="1">
      <alignment/>
      <protection/>
    </xf>
    <xf numFmtId="3" fontId="35" fillId="6" borderId="11" xfId="67" applyNumberFormat="1" applyFont="1" applyFill="1" applyBorder="1" applyAlignment="1">
      <alignment horizontal="center" vertical="center" wrapText="1"/>
      <protection/>
    </xf>
    <xf numFmtId="0" fontId="33" fillId="0" borderId="47" xfId="67" applyFont="1" applyBorder="1" applyAlignment="1">
      <alignment horizontal="center"/>
      <protection/>
    </xf>
    <xf numFmtId="0" fontId="35" fillId="0" borderId="48" xfId="67" applyFont="1" applyBorder="1">
      <alignment/>
      <protection/>
    </xf>
    <xf numFmtId="0" fontId="35" fillId="0" borderId="32" xfId="67" applyFont="1" applyBorder="1">
      <alignment/>
      <protection/>
    </xf>
    <xf numFmtId="0" fontId="33" fillId="0" borderId="32" xfId="67" applyFont="1" applyBorder="1">
      <alignment/>
      <protection/>
    </xf>
    <xf numFmtId="0" fontId="35" fillId="0" borderId="49" xfId="67" applyFont="1" applyBorder="1">
      <alignment/>
      <protection/>
    </xf>
    <xf numFmtId="0" fontId="36" fillId="0" borderId="47" xfId="67" applyFont="1" applyBorder="1" applyAlignment="1">
      <alignment vertical="center"/>
      <protection/>
    </xf>
    <xf numFmtId="0" fontId="32" fillId="0" borderId="43" xfId="67" applyFont="1" applyBorder="1">
      <alignment/>
      <protection/>
    </xf>
    <xf numFmtId="0" fontId="32" fillId="0" borderId="44" xfId="67" applyFont="1" applyBorder="1" applyAlignment="1">
      <alignment horizontal="center" vertical="center" wrapText="1"/>
      <protection/>
    </xf>
    <xf numFmtId="0" fontId="32" fillId="0" borderId="44" xfId="67" applyFont="1" applyBorder="1">
      <alignment/>
      <protection/>
    </xf>
    <xf numFmtId="0" fontId="34" fillId="6" borderId="47" xfId="67" applyFont="1" applyFill="1" applyBorder="1" applyAlignment="1">
      <alignment horizontal="center" vertical="center"/>
      <protection/>
    </xf>
    <xf numFmtId="191" fontId="3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32" xfId="67" applyFont="1" applyBorder="1" applyAlignment="1">
      <alignment vertical="center"/>
      <protection/>
    </xf>
    <xf numFmtId="0" fontId="0" fillId="0" borderId="47" xfId="67" applyBorder="1">
      <alignment/>
      <protection/>
    </xf>
    <xf numFmtId="0" fontId="32" fillId="0" borderId="44" xfId="67" applyFont="1" applyBorder="1" applyAlignment="1">
      <alignment horizontal="center" vertical="center"/>
      <protection/>
    </xf>
    <xf numFmtId="191" fontId="35" fillId="0" borderId="21" xfId="58" applyNumberFormat="1" applyFont="1" applyFill="1" applyBorder="1" applyAlignment="1" applyProtection="1">
      <alignment horizontal="left" vertical="center" wrapText="1"/>
      <protection/>
    </xf>
    <xf numFmtId="0" fontId="44" fillId="0" borderId="5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34" fillId="16" borderId="50" xfId="63" applyFont="1" applyFill="1" applyBorder="1" applyAlignment="1">
      <alignment horizontal="center" vertical="center"/>
      <protection/>
    </xf>
    <xf numFmtId="0" fontId="34" fillId="16" borderId="16" xfId="63" applyFont="1" applyFill="1" applyBorder="1" applyAlignment="1">
      <alignment horizontal="center" vertical="center"/>
      <protection/>
    </xf>
    <xf numFmtId="3" fontId="30" fillId="0" borderId="16" xfId="63" applyNumberFormat="1" applyFont="1" applyBorder="1" applyAlignment="1">
      <alignment horizontal="center" vertical="center" wrapText="1"/>
      <protection/>
    </xf>
    <xf numFmtId="0" fontId="30" fillId="0" borderId="16" xfId="67" applyFont="1" applyFill="1" applyBorder="1" applyAlignment="1">
      <alignment horizontal="center" vertical="center" wrapText="1"/>
      <protection/>
    </xf>
    <xf numFmtId="3" fontId="30" fillId="0" borderId="16" xfId="64" applyNumberFormat="1" applyFont="1" applyBorder="1" applyAlignment="1">
      <alignment horizontal="center" vertical="center" wrapText="1"/>
      <protection/>
    </xf>
    <xf numFmtId="1" fontId="32" fillId="0" borderId="0" xfId="63" applyNumberFormat="1" applyFont="1" applyAlignment="1">
      <alignment horizontal="center"/>
      <protection/>
    </xf>
    <xf numFmtId="1" fontId="51" fillId="0" borderId="0" xfId="63" applyNumberFormat="1" applyFont="1" applyAlignment="1">
      <alignment horizontal="center"/>
      <protection/>
    </xf>
    <xf numFmtId="1" fontId="32" fillId="0" borderId="12" xfId="63" applyNumberFormat="1" applyFont="1" applyBorder="1" applyAlignment="1">
      <alignment horizontal="center"/>
      <protection/>
    </xf>
    <xf numFmtId="1" fontId="34" fillId="0" borderId="51" xfId="63" applyNumberFormat="1" applyFont="1" applyBorder="1" applyAlignment="1">
      <alignment horizontal="center" vertical="center"/>
      <protection/>
    </xf>
    <xf numFmtId="1" fontId="32" fillId="0" borderId="18" xfId="63" applyNumberFormat="1" applyFont="1" applyBorder="1" applyAlignment="1">
      <alignment horizontal="center"/>
      <protection/>
    </xf>
    <xf numFmtId="1" fontId="32" fillId="0" borderId="10" xfId="63" applyNumberFormat="1" applyFont="1" applyBorder="1" applyAlignment="1">
      <alignment horizontal="center"/>
      <protection/>
    </xf>
    <xf numFmtId="1" fontId="32" fillId="0" borderId="15" xfId="63" applyNumberFormat="1" applyFont="1" applyBorder="1" applyAlignment="1">
      <alignment horizontal="center"/>
      <protection/>
    </xf>
    <xf numFmtId="1" fontId="42" fillId="6" borderId="12" xfId="0" applyNumberFormat="1" applyFont="1" applyFill="1" applyBorder="1" applyAlignment="1">
      <alignment horizontal="right"/>
    </xf>
    <xf numFmtId="0" fontId="25" fillId="0" borderId="46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3" fontId="32" fillId="0" borderId="28" xfId="63" applyNumberFormat="1" applyFont="1" applyBorder="1" applyAlignment="1">
      <alignment horizontal="right"/>
      <protection/>
    </xf>
    <xf numFmtId="3" fontId="48" fillId="0" borderId="36" xfId="63" applyNumberFormat="1" applyFont="1" applyBorder="1">
      <alignment/>
      <protection/>
    </xf>
    <xf numFmtId="0" fontId="34" fillId="0" borderId="25" xfId="63" applyFont="1" applyBorder="1" applyAlignment="1">
      <alignment horizontal="center" vertical="center" wrapText="1"/>
      <protection/>
    </xf>
    <xf numFmtId="0" fontId="34" fillId="0" borderId="14" xfId="63" applyFont="1" applyBorder="1" applyAlignment="1">
      <alignment horizontal="center" vertical="center" wrapText="1"/>
      <protection/>
    </xf>
    <xf numFmtId="0" fontId="34" fillId="0" borderId="37" xfId="63" applyFont="1" applyBorder="1" applyAlignment="1">
      <alignment horizontal="center" vertical="center" wrapText="1"/>
      <protection/>
    </xf>
    <xf numFmtId="0" fontId="34" fillId="0" borderId="35" xfId="63" applyFont="1" applyBorder="1" applyAlignment="1">
      <alignment horizontal="center" vertical="center" wrapText="1"/>
      <protection/>
    </xf>
    <xf numFmtId="3" fontId="37" fillId="6" borderId="52" xfId="63" applyNumberFormat="1" applyFont="1" applyFill="1" applyBorder="1">
      <alignment/>
      <protection/>
    </xf>
    <xf numFmtId="3" fontId="37" fillId="6" borderId="53" xfId="63" applyNumberFormat="1" applyFont="1" applyFill="1" applyBorder="1">
      <alignment/>
      <protection/>
    </xf>
    <xf numFmtId="3" fontId="37" fillId="6" borderId="54" xfId="63" applyNumberFormat="1" applyFont="1" applyFill="1" applyBorder="1">
      <alignment/>
      <protection/>
    </xf>
    <xf numFmtId="0" fontId="35" fillId="0" borderId="24" xfId="67" applyFont="1" applyBorder="1">
      <alignment/>
      <protection/>
    </xf>
    <xf numFmtId="0" fontId="35" fillId="0" borderId="19" xfId="67" applyFont="1" applyBorder="1">
      <alignment/>
      <protection/>
    </xf>
    <xf numFmtId="0" fontId="35" fillId="0" borderId="25" xfId="67" applyFont="1" applyBorder="1">
      <alignment/>
      <protection/>
    </xf>
    <xf numFmtId="0" fontId="34" fillId="6" borderId="55" xfId="67" applyFont="1" applyFill="1" applyBorder="1" applyAlignment="1">
      <alignment horizontal="center" vertical="center" wrapText="1"/>
      <protection/>
    </xf>
    <xf numFmtId="3" fontId="35" fillId="6" borderId="51" xfId="67" applyNumberFormat="1" applyFont="1" applyFill="1" applyBorder="1" applyAlignment="1">
      <alignment horizontal="center" vertical="center" wrapText="1"/>
      <protection/>
    </xf>
    <xf numFmtId="0" fontId="36" fillId="0" borderId="21" xfId="67" applyFont="1" applyBorder="1" applyAlignment="1">
      <alignment vertical="center"/>
      <protection/>
    </xf>
    <xf numFmtId="0" fontId="36" fillId="0" borderId="21" xfId="66" applyFont="1" applyFill="1" applyBorder="1" applyAlignment="1" applyProtection="1">
      <alignment horizontal="left" wrapText="1"/>
      <protection/>
    </xf>
    <xf numFmtId="0" fontId="35" fillId="6" borderId="21" xfId="67" applyFont="1" applyFill="1" applyBorder="1" applyAlignment="1">
      <alignment vertical="center"/>
      <protection/>
    </xf>
    <xf numFmtId="3" fontId="34" fillId="6" borderId="12" xfId="67" applyNumberFormat="1" applyFont="1" applyFill="1" applyBorder="1" applyAlignment="1">
      <alignment horizontal="center" vertical="center"/>
      <protection/>
    </xf>
    <xf numFmtId="3" fontId="24" fillId="0" borderId="11" xfId="0" applyNumberFormat="1" applyFont="1" applyBorder="1" applyAlignment="1">
      <alignment horizontal="center" vertical="center" wrapText="1"/>
    </xf>
    <xf numFmtId="3" fontId="35" fillId="6" borderId="47" xfId="67" applyNumberFormat="1" applyFont="1" applyFill="1" applyBorder="1" applyAlignment="1">
      <alignment vertical="center"/>
      <protection/>
    </xf>
    <xf numFmtId="191" fontId="35" fillId="0" borderId="47" xfId="0" applyNumberFormat="1" applyFont="1" applyFill="1" applyBorder="1" applyAlignment="1">
      <alignment horizontal="left" vertical="center" wrapText="1" indent="1"/>
    </xf>
    <xf numFmtId="0" fontId="35" fillId="0" borderId="47" xfId="67" applyFont="1" applyBorder="1" applyAlignment="1">
      <alignment horizontal="left" vertical="center" indent="1"/>
      <protection/>
    </xf>
    <xf numFmtId="3" fontId="32" fillId="0" borderId="17" xfId="68" applyNumberFormat="1" applyFont="1" applyBorder="1" applyAlignment="1">
      <alignment horizontal="right" vertical="center"/>
      <protection/>
    </xf>
    <xf numFmtId="3" fontId="32" fillId="0" borderId="13" xfId="68" applyNumberFormat="1" applyFont="1" applyBorder="1" applyAlignment="1">
      <alignment horizontal="right" vertical="center"/>
      <protection/>
    </xf>
    <xf numFmtId="3" fontId="0" fillId="0" borderId="14" xfId="68" applyNumberFormat="1" applyBorder="1" applyAlignment="1">
      <alignment horizontal="right" vertical="center"/>
      <protection/>
    </xf>
    <xf numFmtId="3" fontId="34" fillId="0" borderId="11" xfId="68" applyNumberFormat="1" applyFont="1" applyBorder="1" applyAlignment="1">
      <alignment horizontal="right" vertical="center"/>
      <protection/>
    </xf>
    <xf numFmtId="3" fontId="32" fillId="0" borderId="17" xfId="68" applyNumberFormat="1" applyFont="1" applyBorder="1" applyAlignment="1">
      <alignment horizontal="right"/>
      <protection/>
    </xf>
    <xf numFmtId="3" fontId="0" fillId="0" borderId="13" xfId="68" applyNumberFormat="1" applyBorder="1" applyAlignment="1">
      <alignment horizontal="right" vertical="center"/>
      <protection/>
    </xf>
    <xf numFmtId="3" fontId="34" fillId="0" borderId="14" xfId="67" applyNumberFormat="1" applyFont="1" applyBorder="1" applyAlignment="1">
      <alignment horizontal="right" vertical="center"/>
      <protection/>
    </xf>
    <xf numFmtId="3" fontId="34" fillId="0" borderId="11" xfId="67" applyNumberFormat="1" applyFont="1" applyBorder="1" applyAlignment="1">
      <alignment horizontal="right" vertical="center"/>
      <protection/>
    </xf>
    <xf numFmtId="3" fontId="34" fillId="6" borderId="11" xfId="67" applyNumberFormat="1" applyFont="1" applyFill="1" applyBorder="1" applyAlignment="1">
      <alignment horizontal="right" vertical="center"/>
      <protection/>
    </xf>
    <xf numFmtId="3" fontId="32" fillId="0" borderId="35" xfId="68" applyNumberFormat="1" applyFont="1" applyBorder="1">
      <alignment/>
      <protection/>
    </xf>
    <xf numFmtId="3" fontId="32" fillId="0" borderId="29" xfId="68" applyNumberFormat="1" applyFont="1" applyBorder="1">
      <alignment/>
      <protection/>
    </xf>
    <xf numFmtId="0" fontId="52" fillId="0" borderId="19" xfId="61" applyFont="1" applyBorder="1">
      <alignment/>
      <protection/>
    </xf>
    <xf numFmtId="0" fontId="52" fillId="0" borderId="13" xfId="0" applyFont="1" applyBorder="1" applyAlignment="1">
      <alignment/>
    </xf>
    <xf numFmtId="0" fontId="52" fillId="0" borderId="13" xfId="61" applyFont="1" applyFill="1" applyBorder="1">
      <alignment/>
      <protection/>
    </xf>
    <xf numFmtId="0" fontId="52" fillId="0" borderId="10" xfId="61" applyFont="1" applyBorder="1">
      <alignment/>
      <protection/>
    </xf>
    <xf numFmtId="0" fontId="52" fillId="0" borderId="13" xfId="61" applyFont="1" applyBorder="1">
      <alignment/>
      <protection/>
    </xf>
    <xf numFmtId="0" fontId="31" fillId="0" borderId="0" xfId="63" applyFont="1" applyAlignment="1">
      <alignment horizontal="center"/>
      <protection/>
    </xf>
    <xf numFmtId="3" fontId="34" fillId="0" borderId="0" xfId="67" applyNumberFormat="1" applyFont="1" applyBorder="1" applyAlignment="1">
      <alignment horizontal="center" vertical="center"/>
      <protection/>
    </xf>
    <xf numFmtId="0" fontId="36" fillId="0" borderId="47" xfId="66" applyFont="1" applyFill="1" applyBorder="1" applyAlignment="1" applyProtection="1">
      <alignment horizontal="left" vertical="center" wrapText="1"/>
      <protection/>
    </xf>
    <xf numFmtId="3" fontId="37" fillId="0" borderId="11" xfId="67" applyNumberFormat="1" applyFont="1" applyFill="1" applyBorder="1" applyAlignment="1">
      <alignment vertical="center"/>
      <protection/>
    </xf>
    <xf numFmtId="3" fontId="37" fillId="0" borderId="12" xfId="67" applyNumberFormat="1" applyFont="1" applyBorder="1" applyAlignment="1">
      <alignment horizontal="center" vertical="center"/>
      <protection/>
    </xf>
    <xf numFmtId="3" fontId="0" fillId="0" borderId="0" xfId="68" applyNumberFormat="1">
      <alignment/>
      <protection/>
    </xf>
    <xf numFmtId="3" fontId="32" fillId="0" borderId="11" xfId="68" applyNumberFormat="1" applyFont="1" applyBorder="1" applyAlignment="1">
      <alignment horizontal="center"/>
      <protection/>
    </xf>
    <xf numFmtId="3" fontId="0" fillId="0" borderId="13" xfId="68" applyNumberFormat="1" applyBorder="1">
      <alignment/>
      <protection/>
    </xf>
    <xf numFmtId="3" fontId="32" fillId="0" borderId="0" xfId="68" applyNumberFormat="1" applyFont="1" applyBorder="1" applyAlignment="1">
      <alignment horizontal="center" vertical="center"/>
      <protection/>
    </xf>
    <xf numFmtId="3" fontId="34" fillId="0" borderId="18" xfId="68" applyNumberFormat="1" applyFont="1" applyBorder="1" applyAlignment="1">
      <alignment horizontal="center"/>
      <protection/>
    </xf>
    <xf numFmtId="0" fontId="34" fillId="6" borderId="52" xfId="63" applyFont="1" applyFill="1" applyBorder="1">
      <alignment/>
      <protection/>
    </xf>
    <xf numFmtId="0" fontId="34" fillId="6" borderId="53" xfId="63" applyFont="1" applyFill="1" applyBorder="1">
      <alignment/>
      <protection/>
    </xf>
    <xf numFmtId="3" fontId="34" fillId="6" borderId="53" xfId="63" applyNumberFormat="1" applyFont="1" applyFill="1" applyBorder="1">
      <alignment/>
      <protection/>
    </xf>
    <xf numFmtId="1" fontId="34" fillId="6" borderId="54" xfId="63" applyNumberFormat="1" applyFont="1" applyFill="1" applyBorder="1" applyAlignment="1">
      <alignment horizontal="center"/>
      <protection/>
    </xf>
    <xf numFmtId="0" fontId="32" fillId="0" borderId="25" xfId="63" applyFont="1" applyBorder="1" applyAlignment="1">
      <alignment horizontal="left" wrapText="1"/>
      <protection/>
    </xf>
    <xf numFmtId="0" fontId="0" fillId="0" borderId="41" xfId="63" applyBorder="1">
      <alignment/>
      <protection/>
    </xf>
    <xf numFmtId="0" fontId="0" fillId="0" borderId="21" xfId="63" applyFont="1" applyBorder="1" applyAlignment="1">
      <alignment horizontal="center"/>
      <protection/>
    </xf>
    <xf numFmtId="3" fontId="0" fillId="0" borderId="11" xfId="63" applyNumberFormat="1" applyFont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2" xfId="63" applyFont="1" applyBorder="1" applyAlignment="1">
      <alignment horizontal="center"/>
      <protection/>
    </xf>
    <xf numFmtId="0" fontId="0" fillId="0" borderId="56" xfId="63" applyBorder="1" applyAlignment="1">
      <alignment horizontal="center" vertical="center" wrapText="1"/>
      <protection/>
    </xf>
    <xf numFmtId="0" fontId="30" fillId="0" borderId="21" xfId="63" applyFont="1" applyBorder="1" applyAlignment="1">
      <alignment horizontal="center" vertical="center" wrapText="1"/>
      <protection/>
    </xf>
    <xf numFmtId="3" fontId="30" fillId="0" borderId="11" xfId="63" applyNumberFormat="1" applyFont="1" applyBorder="1" applyAlignment="1">
      <alignment horizontal="center" vertical="center" wrapText="1"/>
      <protection/>
    </xf>
    <xf numFmtId="0" fontId="30" fillId="0" borderId="11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3" fontId="0" fillId="0" borderId="10" xfId="63" applyNumberFormat="1" applyBorder="1">
      <alignment/>
      <protection/>
    </xf>
    <xf numFmtId="3" fontId="0" fillId="0" borderId="15" xfId="63" applyNumberFormat="1" applyBorder="1">
      <alignment/>
      <protection/>
    </xf>
    <xf numFmtId="3" fontId="30" fillId="6" borderId="12" xfId="63" applyNumberFormat="1" applyFont="1" applyFill="1" applyBorder="1">
      <alignment/>
      <protection/>
    </xf>
    <xf numFmtId="0" fontId="0" fillId="0" borderId="41" xfId="63" applyFont="1" applyBorder="1">
      <alignment/>
      <protection/>
    </xf>
    <xf numFmtId="0" fontId="0" fillId="0" borderId="42" xfId="63" applyFont="1" applyBorder="1">
      <alignment/>
      <protection/>
    </xf>
    <xf numFmtId="0" fontId="24" fillId="0" borderId="0" xfId="0" applyFont="1" applyAlignment="1">
      <alignment horizontal="left"/>
    </xf>
    <xf numFmtId="0" fontId="53" fillId="0" borderId="0" xfId="0" applyFont="1" applyAlignment="1">
      <alignment horizontal="centerContinuous"/>
    </xf>
    <xf numFmtId="0" fontId="54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4" fillId="6" borderId="24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3" fontId="25" fillId="0" borderId="0" xfId="40" applyFont="1" applyBorder="1" applyAlignment="1">
      <alignment/>
    </xf>
    <xf numFmtId="0" fontId="24" fillId="6" borderId="25" xfId="0" applyFont="1" applyFill="1" applyBorder="1" applyAlignment="1">
      <alignment horizontal="left" vertical="center"/>
    </xf>
    <xf numFmtId="3" fontId="24" fillId="6" borderId="15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6" borderId="24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3" fontId="25" fillId="0" borderId="19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4" fillId="6" borderId="25" xfId="0" applyNumberFormat="1" applyFont="1" applyFill="1" applyBorder="1" applyAlignment="1">
      <alignment vertical="center"/>
    </xf>
    <xf numFmtId="3" fontId="24" fillId="6" borderId="14" xfId="0" applyNumberFormat="1" applyFont="1" applyFill="1" applyBorder="1" applyAlignment="1">
      <alignment vertical="center"/>
    </xf>
    <xf numFmtId="3" fontId="24" fillId="6" borderId="15" xfId="0" applyNumberFormat="1" applyFont="1" applyFill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4" fillId="6" borderId="25" xfId="0" applyFont="1" applyFill="1" applyBorder="1" applyAlignment="1">
      <alignment vertical="center"/>
    </xf>
    <xf numFmtId="0" fontId="24" fillId="6" borderId="14" xfId="0" applyFont="1" applyFill="1" applyBorder="1" applyAlignment="1">
      <alignment vertical="center"/>
    </xf>
    <xf numFmtId="0" fontId="25" fillId="0" borderId="24" xfId="0" applyFont="1" applyBorder="1" applyAlignment="1">
      <alignment/>
    </xf>
    <xf numFmtId="0" fontId="25" fillId="0" borderId="17" xfId="0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62" applyAlignment="1">
      <alignment horizontal="center"/>
      <protection/>
    </xf>
    <xf numFmtId="0" fontId="0" fillId="0" borderId="0" xfId="62" applyFont="1">
      <alignment/>
      <protection/>
    </xf>
    <xf numFmtId="3" fontId="0" fillId="0" borderId="0" xfId="62" applyNumberFormat="1" applyFont="1">
      <alignment/>
      <protection/>
    </xf>
    <xf numFmtId="0" fontId="0" fillId="0" borderId="0" xfId="62">
      <alignment/>
      <protection/>
    </xf>
    <xf numFmtId="0" fontId="0" fillId="0" borderId="43" xfId="62" applyBorder="1" applyAlignment="1">
      <alignment horizontal="center"/>
      <protection/>
    </xf>
    <xf numFmtId="0" fontId="0" fillId="0" borderId="55" xfId="62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3" fontId="0" fillId="0" borderId="16" xfId="62" applyNumberFormat="1" applyFont="1" applyBorder="1" applyAlignment="1">
      <alignment horizontal="center"/>
      <protection/>
    </xf>
    <xf numFmtId="0" fontId="0" fillId="0" borderId="51" xfId="62" applyFont="1" applyBorder="1" applyAlignment="1">
      <alignment horizontal="center"/>
      <protection/>
    </xf>
    <xf numFmtId="0" fontId="0" fillId="0" borderId="44" xfId="62" applyBorder="1" applyAlignment="1">
      <alignment horizontal="center"/>
      <protection/>
    </xf>
    <xf numFmtId="0" fontId="55" fillId="6" borderId="47" xfId="65" applyFont="1" applyFill="1" applyBorder="1" applyAlignment="1">
      <alignment horizontal="center" vertical="center"/>
      <protection/>
    </xf>
    <xf numFmtId="0" fontId="55" fillId="6" borderId="11" xfId="65" applyFont="1" applyFill="1" applyBorder="1" applyAlignment="1">
      <alignment horizontal="center" vertical="center" wrapText="1"/>
      <protection/>
    </xf>
    <xf numFmtId="3" fontId="55" fillId="6" borderId="11" xfId="65" applyNumberFormat="1" applyFont="1" applyFill="1" applyBorder="1" applyAlignment="1">
      <alignment horizontal="center" vertical="center" wrapText="1"/>
      <protection/>
    </xf>
    <xf numFmtId="0" fontId="56" fillId="6" borderId="11" xfId="65" applyFont="1" applyFill="1" applyBorder="1">
      <alignment/>
      <protection/>
    </xf>
    <xf numFmtId="0" fontId="55" fillId="6" borderId="11" xfId="65" applyFont="1" applyFill="1" applyBorder="1" applyAlignment="1">
      <alignment horizontal="center" vertical="center"/>
      <protection/>
    </xf>
    <xf numFmtId="0" fontId="55" fillId="6" borderId="12" xfId="65" applyFont="1" applyFill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/>
      <protection/>
    </xf>
    <xf numFmtId="3" fontId="57" fillId="0" borderId="28" xfId="65" applyNumberFormat="1" applyFont="1" applyBorder="1">
      <alignment/>
      <protection/>
    </xf>
    <xf numFmtId="3" fontId="57" fillId="0" borderId="57" xfId="65" applyNumberFormat="1" applyFont="1" applyBorder="1">
      <alignment/>
      <protection/>
    </xf>
    <xf numFmtId="0" fontId="57" fillId="0" borderId="58" xfId="65" applyFont="1" applyBorder="1" applyAlignment="1">
      <alignment wrapText="1"/>
      <protection/>
    </xf>
    <xf numFmtId="3" fontId="57" fillId="0" borderId="59" xfId="65" applyNumberFormat="1" applyFont="1" applyBorder="1">
      <alignment/>
      <protection/>
    </xf>
    <xf numFmtId="14" fontId="57" fillId="0" borderId="59" xfId="65" applyNumberFormat="1" applyFont="1" applyBorder="1">
      <alignment/>
      <protection/>
    </xf>
    <xf numFmtId="3" fontId="57" fillId="0" borderId="59" xfId="65" applyNumberFormat="1" applyFont="1" applyBorder="1">
      <alignment/>
      <protection/>
    </xf>
    <xf numFmtId="0" fontId="18" fillId="0" borderId="59" xfId="65" applyBorder="1">
      <alignment/>
      <protection/>
    </xf>
    <xf numFmtId="3" fontId="57" fillId="0" borderId="59" xfId="65" applyNumberFormat="1" applyFont="1" applyBorder="1" applyAlignment="1">
      <alignment horizontal="right" wrapText="1"/>
      <protection/>
    </xf>
    <xf numFmtId="3" fontId="57" fillId="0" borderId="60" xfId="65" applyNumberFormat="1" applyFont="1" applyBorder="1">
      <alignment/>
      <protection/>
    </xf>
    <xf numFmtId="3" fontId="57" fillId="0" borderId="13" xfId="65" applyNumberFormat="1" applyFont="1" applyBorder="1">
      <alignment/>
      <protection/>
    </xf>
    <xf numFmtId="3" fontId="58" fillId="0" borderId="59" xfId="65" applyNumberFormat="1" applyFont="1" applyFill="1" applyBorder="1" applyAlignment="1">
      <alignment horizontal="right"/>
      <protection/>
    </xf>
    <xf numFmtId="3" fontId="57" fillId="0" borderId="59" xfId="65" applyNumberFormat="1" applyFont="1" applyBorder="1" applyAlignment="1">
      <alignment horizontal="center"/>
      <protection/>
    </xf>
    <xf numFmtId="14" fontId="57" fillId="0" borderId="59" xfId="65" applyNumberFormat="1" applyFont="1" applyBorder="1" applyAlignment="1">
      <alignment wrapText="1"/>
      <protection/>
    </xf>
    <xf numFmtId="3" fontId="57" fillId="0" borderId="59" xfId="65" applyNumberFormat="1" applyFont="1" applyBorder="1" applyAlignment="1">
      <alignment wrapText="1"/>
      <protection/>
    </xf>
    <xf numFmtId="0" fontId="57" fillId="0" borderId="61" xfId="65" applyFont="1" applyBorder="1" applyAlignment="1">
      <alignment wrapText="1"/>
      <protection/>
    </xf>
    <xf numFmtId="3" fontId="57" fillId="0" borderId="62" xfId="65" applyNumberFormat="1" applyFont="1" applyBorder="1">
      <alignment/>
      <protection/>
    </xf>
    <xf numFmtId="3" fontId="58" fillId="0" borderId="62" xfId="65" applyNumberFormat="1" applyFont="1" applyFill="1" applyBorder="1" applyAlignment="1">
      <alignment horizontal="right"/>
      <protection/>
    </xf>
    <xf numFmtId="14" fontId="57" fillId="0" borderId="62" xfId="65" applyNumberFormat="1" applyFont="1" applyBorder="1">
      <alignment/>
      <protection/>
    </xf>
    <xf numFmtId="3" fontId="57" fillId="0" borderId="62" xfId="65" applyNumberFormat="1" applyFont="1" applyBorder="1">
      <alignment/>
      <protection/>
    </xf>
    <xf numFmtId="0" fontId="18" fillId="0" borderId="62" xfId="65" applyBorder="1">
      <alignment/>
      <protection/>
    </xf>
    <xf numFmtId="3" fontId="57" fillId="0" borderId="62" xfId="65" applyNumberFormat="1" applyFont="1" applyBorder="1" applyAlignment="1">
      <alignment horizontal="center"/>
      <protection/>
    </xf>
    <xf numFmtId="3" fontId="57" fillId="0" borderId="62" xfId="65" applyNumberFormat="1" applyFont="1" applyBorder="1" applyAlignment="1">
      <alignment horizontal="right" wrapText="1"/>
      <protection/>
    </xf>
    <xf numFmtId="3" fontId="57" fillId="0" borderId="63" xfId="65" applyNumberFormat="1" applyFont="1" applyBorder="1">
      <alignment/>
      <protection/>
    </xf>
    <xf numFmtId="0" fontId="58" fillId="0" borderId="58" xfId="65" applyFont="1" applyBorder="1" applyAlignment="1">
      <alignment wrapText="1"/>
      <protection/>
    </xf>
    <xf numFmtId="3" fontId="58" fillId="0" borderId="59" xfId="65" applyNumberFormat="1" applyFont="1" applyBorder="1">
      <alignment/>
      <protection/>
    </xf>
    <xf numFmtId="14" fontId="58" fillId="0" borderId="59" xfId="65" applyNumberFormat="1" applyFont="1" applyBorder="1" applyAlignment="1">
      <alignment horizontal="center"/>
      <protection/>
    </xf>
    <xf numFmtId="0" fontId="59" fillId="0" borderId="59" xfId="65" applyFont="1" applyBorder="1">
      <alignment/>
      <protection/>
    </xf>
    <xf numFmtId="3" fontId="58" fillId="0" borderId="59" xfId="65" applyNumberFormat="1" applyFont="1" applyBorder="1" applyAlignment="1">
      <alignment horizontal="center"/>
      <protection/>
    </xf>
    <xf numFmtId="3" fontId="58" fillId="0" borderId="59" xfId="65" applyNumberFormat="1" applyFont="1" applyBorder="1" applyAlignment="1">
      <alignment horizontal="right" wrapText="1"/>
      <protection/>
    </xf>
    <xf numFmtId="3" fontId="58" fillId="0" borderId="63" xfId="65" applyNumberFormat="1" applyFont="1" applyBorder="1">
      <alignment/>
      <protection/>
    </xf>
    <xf numFmtId="14" fontId="57" fillId="0" borderId="59" xfId="65" applyNumberFormat="1" applyFont="1" applyBorder="1" applyAlignment="1">
      <alignment horizontal="center"/>
      <protection/>
    </xf>
    <xf numFmtId="14" fontId="57" fillId="0" borderId="59" xfId="65" applyNumberFormat="1" applyFont="1" applyBorder="1" applyAlignment="1">
      <alignment horizontal="right"/>
      <protection/>
    </xf>
    <xf numFmtId="14" fontId="58" fillId="0" borderId="59" xfId="65" applyNumberFormat="1" applyFont="1" applyBorder="1">
      <alignment/>
      <protection/>
    </xf>
    <xf numFmtId="3" fontId="57" fillId="0" borderId="64" xfId="65" applyNumberFormat="1" applyFont="1" applyBorder="1">
      <alignment/>
      <protection/>
    </xf>
    <xf numFmtId="3" fontId="58" fillId="6" borderId="65" xfId="65" applyNumberFormat="1" applyFont="1" applyFill="1" applyBorder="1">
      <alignment/>
      <protection/>
    </xf>
    <xf numFmtId="14" fontId="58" fillId="6" borderId="65" xfId="65" applyNumberFormat="1" applyFont="1" applyFill="1" applyBorder="1" applyAlignment="1">
      <alignment horizontal="center"/>
      <protection/>
    </xf>
    <xf numFmtId="0" fontId="59" fillId="6" borderId="65" xfId="65" applyFont="1" applyFill="1" applyBorder="1">
      <alignment/>
      <protection/>
    </xf>
    <xf numFmtId="3" fontId="58" fillId="6" borderId="65" xfId="65" applyNumberFormat="1" applyFont="1" applyFill="1" applyBorder="1" applyAlignment="1">
      <alignment horizontal="center"/>
      <protection/>
    </xf>
    <xf numFmtId="3" fontId="58" fillId="6" borderId="65" xfId="65" applyNumberFormat="1" applyFont="1" applyFill="1" applyBorder="1" applyAlignment="1">
      <alignment horizontal="right" wrapText="1"/>
      <protection/>
    </xf>
    <xf numFmtId="3" fontId="58" fillId="6" borderId="66" xfId="65" applyNumberFormat="1" applyFont="1" applyFill="1" applyBorder="1">
      <alignment/>
      <protection/>
    </xf>
    <xf numFmtId="0" fontId="0" fillId="0" borderId="45" xfId="62" applyFont="1" applyBorder="1" applyAlignment="1">
      <alignment horizontal="center"/>
      <protection/>
    </xf>
    <xf numFmtId="0" fontId="50" fillId="0" borderId="47" xfId="62" applyFont="1" applyBorder="1" applyAlignment="1">
      <alignment wrapText="1"/>
      <protection/>
    </xf>
    <xf numFmtId="3" fontId="50" fillId="0" borderId="11" xfId="62" applyNumberFormat="1" applyFont="1" applyBorder="1">
      <alignment/>
      <protection/>
    </xf>
    <xf numFmtId="3" fontId="23" fillId="0" borderId="11" xfId="62" applyNumberFormat="1" applyFont="1" applyBorder="1">
      <alignment/>
      <protection/>
    </xf>
    <xf numFmtId="14" fontId="50" fillId="0" borderId="11" xfId="62" applyNumberFormat="1" applyFont="1" applyBorder="1">
      <alignment/>
      <protection/>
    </xf>
    <xf numFmtId="0" fontId="50" fillId="0" borderId="11" xfId="62" applyFont="1" applyBorder="1">
      <alignment/>
      <protection/>
    </xf>
    <xf numFmtId="0" fontId="50" fillId="0" borderId="12" xfId="62" applyFont="1" applyBorder="1">
      <alignment/>
      <protection/>
    </xf>
    <xf numFmtId="3" fontId="0" fillId="0" borderId="0" xfId="62" applyNumberFormat="1">
      <alignment/>
      <protection/>
    </xf>
    <xf numFmtId="0" fontId="25" fillId="0" borderId="0" xfId="0" applyFont="1" applyAlignment="1">
      <alignment/>
    </xf>
    <xf numFmtId="0" fontId="24" fillId="0" borderId="5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4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6" borderId="19" xfId="0" applyFont="1" applyFill="1" applyBorder="1" applyAlignment="1">
      <alignment/>
    </xf>
    <xf numFmtId="3" fontId="25" fillId="6" borderId="13" xfId="0" applyNumberFormat="1" applyFont="1" applyFill="1" applyBorder="1" applyAlignment="1">
      <alignment/>
    </xf>
    <xf numFmtId="3" fontId="25" fillId="6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25" fillId="0" borderId="19" xfId="0" applyFont="1" applyFill="1" applyBorder="1" applyAlignment="1">
      <alignment/>
    </xf>
    <xf numFmtId="3" fontId="25" fillId="16" borderId="13" xfId="0" applyNumberFormat="1" applyFont="1" applyFill="1" applyBorder="1" applyAlignment="1">
      <alignment/>
    </xf>
    <xf numFmtId="3" fontId="25" fillId="16" borderId="1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40" fillId="10" borderId="25" xfId="0" applyFont="1" applyFill="1" applyBorder="1" applyAlignment="1">
      <alignment/>
    </xf>
    <xf numFmtId="3" fontId="40" fillId="10" borderId="14" xfId="0" applyNumberFormat="1" applyFont="1" applyFill="1" applyBorder="1" applyAlignment="1">
      <alignment/>
    </xf>
    <xf numFmtId="3" fontId="40" fillId="10" borderId="15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40" fillId="10" borderId="52" xfId="0" applyFont="1" applyFill="1" applyBorder="1" applyAlignment="1">
      <alignment/>
    </xf>
    <xf numFmtId="3" fontId="40" fillId="10" borderId="53" xfId="0" applyNumberFormat="1" applyFont="1" applyFill="1" applyBorder="1" applyAlignment="1">
      <alignment/>
    </xf>
    <xf numFmtId="3" fontId="40" fillId="10" borderId="54" xfId="0" applyNumberFormat="1" applyFont="1" applyFill="1" applyBorder="1" applyAlignment="1">
      <alignment/>
    </xf>
    <xf numFmtId="3" fontId="25" fillId="0" borderId="29" xfId="0" applyNumberFormat="1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5" fillId="6" borderId="25" xfId="0" applyFont="1" applyFill="1" applyBorder="1" applyAlignment="1">
      <alignment/>
    </xf>
    <xf numFmtId="3" fontId="25" fillId="6" borderId="14" xfId="0" applyNumberFormat="1" applyFont="1" applyFill="1" applyBorder="1" applyAlignment="1">
      <alignment/>
    </xf>
    <xf numFmtId="3" fontId="25" fillId="6" borderId="15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34" fillId="0" borderId="0" xfId="67" applyNumberFormat="1" applyFont="1" applyBorder="1">
      <alignment/>
      <protection/>
    </xf>
    <xf numFmtId="3" fontId="32" fillId="0" borderId="0" xfId="67" applyNumberFormat="1" applyFont="1" applyBorder="1">
      <alignment/>
      <protection/>
    </xf>
    <xf numFmtId="2" fontId="51" fillId="6" borderId="43" xfId="0" applyNumberFormat="1" applyFont="1" applyFill="1" applyBorder="1" applyAlignment="1">
      <alignment horizontal="center" vertical="center" wrapText="1"/>
    </xf>
    <xf numFmtId="2" fontId="24" fillId="6" borderId="17" xfId="0" applyNumberFormat="1" applyFont="1" applyFill="1" applyBorder="1" applyAlignment="1">
      <alignment horizontal="center" vertical="center" wrapText="1"/>
    </xf>
    <xf numFmtId="2" fontId="24" fillId="6" borderId="17" xfId="0" applyNumberFormat="1" applyFont="1" applyFill="1" applyBorder="1" applyAlignment="1">
      <alignment horizontal="center" vertical="center"/>
    </xf>
    <xf numFmtId="1" fontId="24" fillId="6" borderId="1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4" fillId="6" borderId="14" xfId="0" applyFont="1" applyFill="1" applyBorder="1" applyAlignment="1">
      <alignment horizontal="center"/>
    </xf>
    <xf numFmtId="1" fontId="24" fillId="6" borderId="15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/>
    </xf>
    <xf numFmtId="0" fontId="25" fillId="0" borderId="44" xfId="0" applyFont="1" applyBorder="1" applyAlignment="1">
      <alignment horizontal="center"/>
    </xf>
    <xf numFmtId="1" fontId="25" fillId="0" borderId="10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14" xfId="0" applyNumberFormat="1" applyFont="1" applyBorder="1" applyAlignment="1">
      <alignment/>
    </xf>
    <xf numFmtId="1" fontId="25" fillId="0" borderId="15" xfId="0" applyNumberFormat="1" applyFont="1" applyBorder="1" applyAlignment="1">
      <alignment/>
    </xf>
    <xf numFmtId="1" fontId="25" fillId="0" borderId="18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0" fontId="25" fillId="0" borderId="45" xfId="0" applyFont="1" applyBorder="1" applyAlignment="1">
      <alignment horizontal="center"/>
    </xf>
    <xf numFmtId="1" fontId="25" fillId="6" borderId="12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1" fontId="25" fillId="0" borderId="67" xfId="0" applyNumberFormat="1" applyFont="1" applyBorder="1" applyAlignment="1">
      <alignment/>
    </xf>
    <xf numFmtId="0" fontId="25" fillId="0" borderId="4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5" fillId="0" borderId="43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5" fillId="0" borderId="32" xfId="0" applyFont="1" applyBorder="1" applyAlignment="1">
      <alignment/>
    </xf>
    <xf numFmtId="3" fontId="37" fillId="0" borderId="0" xfId="67" applyNumberFormat="1" applyFont="1" applyFill="1" applyBorder="1">
      <alignment/>
      <protection/>
    </xf>
    <xf numFmtId="3" fontId="37" fillId="0" borderId="0" xfId="67" applyNumberFormat="1" applyFont="1" applyBorder="1">
      <alignment/>
      <protection/>
    </xf>
    <xf numFmtId="0" fontId="25" fillId="0" borderId="32" xfId="0" applyFont="1" applyBorder="1" applyAlignment="1">
      <alignment wrapText="1"/>
    </xf>
    <xf numFmtId="0" fontId="25" fillId="0" borderId="49" xfId="0" applyFont="1" applyBorder="1" applyAlignment="1">
      <alignment/>
    </xf>
    <xf numFmtId="0" fontId="25" fillId="0" borderId="48" xfId="0" applyFont="1" applyBorder="1" applyAlignment="1">
      <alignment/>
    </xf>
    <xf numFmtId="0" fontId="34" fillId="0" borderId="0" xfId="67" applyFont="1" applyBorder="1">
      <alignment/>
      <protection/>
    </xf>
    <xf numFmtId="3" fontId="34" fillId="0" borderId="0" xfId="67" applyNumberFormat="1" applyFont="1" applyFill="1" applyBorder="1">
      <alignment/>
      <protection/>
    </xf>
    <xf numFmtId="3" fontId="25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3" fontId="44" fillId="0" borderId="2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40" fillId="6" borderId="19" xfId="0" applyNumberFormat="1" applyFont="1" applyFill="1" applyBorder="1" applyAlignment="1">
      <alignment/>
    </xf>
    <xf numFmtId="3" fontId="40" fillId="6" borderId="13" xfId="0" applyNumberFormat="1" applyFont="1" applyFill="1" applyBorder="1" applyAlignment="1">
      <alignment/>
    </xf>
    <xf numFmtId="3" fontId="40" fillId="6" borderId="10" xfId="0" applyNumberFormat="1" applyFont="1" applyFill="1" applyBorder="1" applyAlignment="1">
      <alignment/>
    </xf>
    <xf numFmtId="3" fontId="25" fillId="0" borderId="36" xfId="0" applyNumberFormat="1" applyFont="1" applyBorder="1" applyAlignment="1">
      <alignment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0" fillId="6" borderId="19" xfId="0" applyFont="1" applyFill="1" applyBorder="1" applyAlignment="1">
      <alignment/>
    </xf>
    <xf numFmtId="0" fontId="40" fillId="6" borderId="37" xfId="0" applyFont="1" applyFill="1" applyBorder="1" applyAlignment="1">
      <alignment/>
    </xf>
    <xf numFmtId="3" fontId="40" fillId="6" borderId="35" xfId="0" applyNumberFormat="1" applyFont="1" applyFill="1" applyBorder="1" applyAlignment="1">
      <alignment/>
    </xf>
    <xf numFmtId="0" fontId="40" fillId="10" borderId="21" xfId="0" applyFont="1" applyFill="1" applyBorder="1" applyAlignment="1">
      <alignment/>
    </xf>
    <xf numFmtId="3" fontId="40" fillId="10" borderId="11" xfId="0" applyNumberFormat="1" applyFont="1" applyFill="1" applyBorder="1" applyAlignment="1">
      <alignment/>
    </xf>
    <xf numFmtId="3" fontId="24" fillId="0" borderId="12" xfId="0" applyNumberFormat="1" applyFont="1" applyBorder="1" applyAlignment="1">
      <alignment horizontal="center" vertical="center" wrapText="1"/>
    </xf>
    <xf numFmtId="0" fontId="25" fillId="6" borderId="50" xfId="0" applyFont="1" applyFill="1" applyBorder="1" applyAlignment="1">
      <alignment/>
    </xf>
    <xf numFmtId="3" fontId="25" fillId="6" borderId="16" xfId="0" applyNumberFormat="1" applyFont="1" applyFill="1" applyBorder="1" applyAlignment="1">
      <alignment/>
    </xf>
    <xf numFmtId="3" fontId="40" fillId="6" borderId="51" xfId="0" applyNumberFormat="1" applyFont="1" applyFill="1" applyBorder="1" applyAlignment="1">
      <alignment/>
    </xf>
    <xf numFmtId="3" fontId="24" fillId="0" borderId="18" xfId="0" applyNumberFormat="1" applyFont="1" applyBorder="1" applyAlignment="1">
      <alignment/>
    </xf>
    <xf numFmtId="3" fontId="24" fillId="6" borderId="10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0" fontId="25" fillId="6" borderId="52" xfId="0" applyFont="1" applyFill="1" applyBorder="1" applyAlignment="1">
      <alignment/>
    </xf>
    <xf numFmtId="3" fontId="25" fillId="6" borderId="53" xfId="0" applyNumberFormat="1" applyFont="1" applyFill="1" applyBorder="1" applyAlignment="1">
      <alignment/>
    </xf>
    <xf numFmtId="0" fontId="40" fillId="16" borderId="21" xfId="0" applyFont="1" applyFill="1" applyBorder="1" applyAlignment="1">
      <alignment/>
    </xf>
    <xf numFmtId="3" fontId="40" fillId="16" borderId="11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59" applyFont="1" applyBorder="1" applyAlignment="1">
      <alignment horizontal="center" vertical="center"/>
      <protection/>
    </xf>
    <xf numFmtId="0" fontId="18" fillId="0" borderId="12" xfId="69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2" fontId="41" fillId="0" borderId="18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25" fillId="6" borderId="21" xfId="0" applyFont="1" applyFill="1" applyBorder="1" applyAlignment="1">
      <alignment/>
    </xf>
    <xf numFmtId="3" fontId="25" fillId="6" borderId="11" xfId="0" applyNumberFormat="1" applyFont="1" applyFill="1" applyBorder="1" applyAlignment="1">
      <alignment/>
    </xf>
    <xf numFmtId="3" fontId="25" fillId="6" borderId="12" xfId="0" applyNumberFormat="1" applyFont="1" applyFill="1" applyBorder="1" applyAlignment="1">
      <alignment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0" fontId="30" fillId="0" borderId="50" xfId="59" applyFont="1" applyBorder="1" applyAlignment="1">
      <alignment horizontal="center" vertical="center"/>
      <protection/>
    </xf>
    <xf numFmtId="0" fontId="30" fillId="0" borderId="16" xfId="59" applyFont="1" applyBorder="1" applyAlignment="1">
      <alignment horizontal="center" vertical="center"/>
      <protection/>
    </xf>
    <xf numFmtId="3" fontId="30" fillId="0" borderId="16" xfId="59" applyNumberFormat="1" applyFont="1" applyBorder="1" applyAlignment="1">
      <alignment horizontal="center" vertical="center" wrapText="1"/>
      <protection/>
    </xf>
    <xf numFmtId="3" fontId="30" fillId="0" borderId="16" xfId="59" applyNumberFormat="1" applyFont="1" applyBorder="1" applyAlignment="1">
      <alignment horizontal="center" wrapText="1"/>
      <protection/>
    </xf>
    <xf numFmtId="3" fontId="30" fillId="0" borderId="51" xfId="59" applyNumberFormat="1" applyFont="1" applyBorder="1" applyAlignment="1">
      <alignment horizontal="center" vertical="center" wrapText="1"/>
      <protection/>
    </xf>
    <xf numFmtId="0" fontId="0" fillId="0" borderId="24" xfId="59" applyFont="1" applyBorder="1" applyAlignment="1">
      <alignment horizontal="center" vertical="center"/>
      <protection/>
    </xf>
    <xf numFmtId="3" fontId="0" fillId="0" borderId="17" xfId="59" applyNumberFormat="1" applyFont="1" applyBorder="1" applyAlignment="1">
      <alignment vertical="center"/>
      <protection/>
    </xf>
    <xf numFmtId="3" fontId="0" fillId="0" borderId="17" xfId="59" applyNumberFormat="1" applyBorder="1" applyAlignment="1">
      <alignment vertical="center"/>
      <protection/>
    </xf>
    <xf numFmtId="3" fontId="0" fillId="0" borderId="18" xfId="59" applyNumberFormat="1" applyBorder="1" applyAlignment="1">
      <alignment vertical="center"/>
      <protection/>
    </xf>
    <xf numFmtId="0" fontId="0" fillId="0" borderId="19" xfId="59" applyFont="1" applyBorder="1" applyAlignment="1">
      <alignment horizontal="center" vertical="center"/>
      <protection/>
    </xf>
    <xf numFmtId="3" fontId="0" fillId="0" borderId="13" xfId="59" applyNumberFormat="1" applyFont="1" applyBorder="1" applyAlignment="1">
      <alignment vertical="center"/>
      <protection/>
    </xf>
    <xf numFmtId="3" fontId="0" fillId="0" borderId="13" xfId="59" applyNumberFormat="1" applyBorder="1" applyAlignment="1">
      <alignment vertical="center"/>
      <protection/>
    </xf>
    <xf numFmtId="3" fontId="0" fillId="0" borderId="10" xfId="59" applyNumberFormat="1" applyBorder="1" applyAlignment="1">
      <alignment vertical="center"/>
      <protection/>
    </xf>
    <xf numFmtId="0" fontId="0" fillId="0" borderId="25" xfId="59" applyFont="1" applyBorder="1" applyAlignment="1">
      <alignment horizontal="center" vertical="center"/>
      <protection/>
    </xf>
    <xf numFmtId="3" fontId="0" fillId="0" borderId="14" xfId="59" applyNumberFormat="1" applyFont="1" applyBorder="1" applyAlignment="1">
      <alignment vertical="center"/>
      <protection/>
    </xf>
    <xf numFmtId="3" fontId="0" fillId="0" borderId="14" xfId="59" applyNumberFormat="1" applyBorder="1" applyAlignment="1">
      <alignment vertical="center"/>
      <protection/>
    </xf>
    <xf numFmtId="3" fontId="0" fillId="0" borderId="15" xfId="59" applyNumberFormat="1" applyBorder="1" applyAlignment="1">
      <alignment vertical="center"/>
      <protection/>
    </xf>
    <xf numFmtId="0" fontId="30" fillId="6" borderId="52" xfId="59" applyFont="1" applyFill="1" applyBorder="1" applyAlignment="1">
      <alignment horizontal="center" vertical="center"/>
      <protection/>
    </xf>
    <xf numFmtId="3" fontId="30" fillId="6" borderId="53" xfId="59" applyNumberFormat="1" applyFont="1" applyFill="1" applyBorder="1" applyAlignment="1">
      <alignment vertical="center"/>
      <protection/>
    </xf>
    <xf numFmtId="3" fontId="30" fillId="6" borderId="54" xfId="59" applyNumberFormat="1" applyFont="1" applyFill="1" applyBorder="1" applyAlignment="1">
      <alignment vertical="center"/>
      <protection/>
    </xf>
    <xf numFmtId="3" fontId="0" fillId="0" borderId="0" xfId="59" applyNumberFormat="1" applyFont="1">
      <alignment/>
      <protection/>
    </xf>
    <xf numFmtId="0" fontId="30" fillId="6" borderId="50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 wrapText="1"/>
    </xf>
    <xf numFmtId="0" fontId="30" fillId="6" borderId="51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/>
    </xf>
    <xf numFmtId="3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28" fillId="0" borderId="19" xfId="0" applyFont="1" applyBorder="1" applyAlignment="1">
      <alignment/>
    </xf>
    <xf numFmtId="3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28" fillId="0" borderId="25" xfId="0" applyFont="1" applyBorder="1" applyAlignment="1">
      <alignment/>
    </xf>
    <xf numFmtId="3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62" fillId="0" borderId="21" xfId="0" applyFont="1" applyBorder="1" applyAlignment="1">
      <alignment/>
    </xf>
    <xf numFmtId="3" fontId="31" fillId="0" borderId="11" xfId="0" applyNumberFormat="1" applyFont="1" applyBorder="1" applyAlignment="1">
      <alignment/>
    </xf>
    <xf numFmtId="1" fontId="31" fillId="0" borderId="11" xfId="0" applyNumberFormat="1" applyFont="1" applyBorder="1" applyAlignment="1">
      <alignment horizontal="right"/>
    </xf>
    <xf numFmtId="3" fontId="31" fillId="0" borderId="12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62" fillId="0" borderId="21" xfId="0" applyFont="1" applyFill="1" applyBorder="1" applyAlignment="1">
      <alignment/>
    </xf>
    <xf numFmtId="3" fontId="62" fillId="0" borderId="11" xfId="0" applyNumberFormat="1" applyFont="1" applyFill="1" applyBorder="1" applyAlignment="1">
      <alignment/>
    </xf>
    <xf numFmtId="1" fontId="30" fillId="0" borderId="11" xfId="0" applyNumberFormat="1" applyFont="1" applyFill="1" applyBorder="1" applyAlignment="1">
      <alignment horizontal="right"/>
    </xf>
    <xf numFmtId="3" fontId="62" fillId="0" borderId="12" xfId="0" applyNumberFormat="1" applyFont="1" applyFill="1" applyBorder="1" applyAlignment="1">
      <alignment/>
    </xf>
    <xf numFmtId="0" fontId="63" fillId="6" borderId="21" xfId="0" applyFont="1" applyFill="1" applyBorder="1" applyAlignment="1">
      <alignment/>
    </xf>
    <xf numFmtId="3" fontId="23" fillId="6" borderId="11" xfId="0" applyNumberFormat="1" applyFont="1" applyFill="1" applyBorder="1" applyAlignment="1">
      <alignment/>
    </xf>
    <xf numFmtId="1" fontId="30" fillId="6" borderId="11" xfId="0" applyNumberFormat="1" applyFont="1" applyFill="1" applyBorder="1" applyAlignment="1">
      <alignment horizontal="right"/>
    </xf>
    <xf numFmtId="0" fontId="23" fillId="6" borderId="11" xfId="0" applyFont="1" applyFill="1" applyBorder="1" applyAlignment="1">
      <alignment/>
    </xf>
    <xf numFmtId="0" fontId="23" fillId="6" borderId="12" xfId="0" applyFont="1" applyFill="1" applyBorder="1" applyAlignment="1">
      <alignment/>
    </xf>
    <xf numFmtId="0" fontId="25" fillId="0" borderId="68" xfId="0" applyFont="1" applyFill="1" applyBorder="1" applyAlignment="1">
      <alignment/>
    </xf>
    <xf numFmtId="3" fontId="25" fillId="0" borderId="69" xfId="0" applyNumberFormat="1" applyFont="1" applyFill="1" applyBorder="1" applyAlignment="1">
      <alignment/>
    </xf>
    <xf numFmtId="3" fontId="25" fillId="0" borderId="70" xfId="0" applyNumberFormat="1" applyFont="1" applyFill="1" applyBorder="1" applyAlignment="1">
      <alignment/>
    </xf>
    <xf numFmtId="3" fontId="0" fillId="0" borderId="18" xfId="63" applyNumberFormat="1" applyBorder="1">
      <alignment/>
      <protection/>
    </xf>
    <xf numFmtId="3" fontId="0" fillId="6" borderId="12" xfId="63" applyNumberFormat="1" applyFill="1" applyBorder="1">
      <alignment/>
      <protection/>
    </xf>
    <xf numFmtId="0" fontId="0" fillId="0" borderId="42" xfId="63" applyBorder="1">
      <alignment/>
      <protection/>
    </xf>
    <xf numFmtId="0" fontId="0" fillId="0" borderId="71" xfId="63" applyFont="1" applyBorder="1">
      <alignment/>
      <protection/>
    </xf>
    <xf numFmtId="0" fontId="49" fillId="7" borderId="24" xfId="63" applyFont="1" applyFill="1" applyBorder="1" applyAlignment="1">
      <alignment horizontal="left" vertical="center" wrapText="1"/>
      <protection/>
    </xf>
    <xf numFmtId="0" fontId="0" fillId="0" borderId="25" xfId="63" applyFont="1" applyBorder="1" applyAlignment="1">
      <alignment wrapText="1"/>
      <protection/>
    </xf>
    <xf numFmtId="0" fontId="49" fillId="7" borderId="24" xfId="63" applyFont="1" applyFill="1" applyBorder="1">
      <alignment/>
      <protection/>
    </xf>
    <xf numFmtId="0" fontId="31" fillId="6" borderId="21" xfId="63" applyFont="1" applyFill="1" applyBorder="1" applyAlignment="1">
      <alignment horizontal="left" vertical="center"/>
      <protection/>
    </xf>
    <xf numFmtId="3" fontId="30" fillId="7" borderId="18" xfId="63" applyNumberFormat="1" applyFont="1" applyFill="1" applyBorder="1">
      <alignment/>
      <protection/>
    </xf>
    <xf numFmtId="0" fontId="25" fillId="6" borderId="68" xfId="0" applyFont="1" applyFill="1" applyBorder="1" applyAlignment="1">
      <alignment/>
    </xf>
    <xf numFmtId="3" fontId="25" fillId="6" borderId="69" xfId="0" applyNumberFormat="1" applyFont="1" applyFill="1" applyBorder="1" applyAlignment="1">
      <alignment/>
    </xf>
    <xf numFmtId="3" fontId="24" fillId="6" borderId="13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/>
    </xf>
    <xf numFmtId="3" fontId="24" fillId="6" borderId="70" xfId="0" applyNumberFormat="1" applyFont="1" applyFill="1" applyBorder="1" applyAlignment="1">
      <alignment/>
    </xf>
    <xf numFmtId="3" fontId="25" fillId="6" borderId="54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3" fontId="50" fillId="0" borderId="14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40" fillId="6" borderId="12" xfId="0" applyNumberFormat="1" applyFont="1" applyFill="1" applyBorder="1" applyAlignment="1">
      <alignment/>
    </xf>
    <xf numFmtId="3" fontId="24" fillId="6" borderId="19" xfId="0" applyNumberFormat="1" applyFont="1" applyFill="1" applyBorder="1" applyAlignment="1">
      <alignment/>
    </xf>
    <xf numFmtId="0" fontId="32" fillId="0" borderId="19" xfId="63" applyFont="1" applyBorder="1" applyAlignment="1">
      <alignment horizontal="left" wrapText="1"/>
      <protection/>
    </xf>
    <xf numFmtId="0" fontId="0" fillId="0" borderId="0" xfId="63" applyFont="1" applyBorder="1" applyAlignment="1">
      <alignment horizontal="right"/>
      <protection/>
    </xf>
    <xf numFmtId="0" fontId="33" fillId="0" borderId="28" xfId="63" applyFont="1" applyBorder="1">
      <alignment/>
      <protection/>
    </xf>
    <xf numFmtId="0" fontId="33" fillId="0" borderId="32" xfId="63" applyFont="1" applyBorder="1">
      <alignment/>
      <protection/>
    </xf>
    <xf numFmtId="0" fontId="33" fillId="0" borderId="34" xfId="63" applyFont="1" applyBorder="1">
      <alignment/>
      <protection/>
    </xf>
    <xf numFmtId="0" fontId="36" fillId="6" borderId="47" xfId="63" applyFont="1" applyFill="1" applyBorder="1">
      <alignment/>
      <protection/>
    </xf>
    <xf numFmtId="0" fontId="0" fillId="0" borderId="44" xfId="63" applyFont="1" applyBorder="1" applyAlignment="1">
      <alignment horizontal="right"/>
      <protection/>
    </xf>
    <xf numFmtId="0" fontId="0" fillId="0" borderId="45" xfId="63" applyFont="1" applyBorder="1" applyAlignment="1">
      <alignment horizontal="right"/>
      <protection/>
    </xf>
    <xf numFmtId="3" fontId="24" fillId="0" borderId="11" xfId="0" applyNumberFormat="1" applyFont="1" applyBorder="1" applyAlignment="1">
      <alignment/>
    </xf>
    <xf numFmtId="1" fontId="25" fillId="0" borderId="12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2" fontId="24" fillId="6" borderId="48" xfId="0" applyNumberFormat="1" applyFont="1" applyFill="1" applyBorder="1" applyAlignment="1">
      <alignment horizontal="center" vertical="center"/>
    </xf>
    <xf numFmtId="0" fontId="24" fillId="6" borderId="49" xfId="0" applyFont="1" applyFill="1" applyBorder="1" applyAlignment="1">
      <alignment horizontal="center"/>
    </xf>
    <xf numFmtId="0" fontId="24" fillId="0" borderId="47" xfId="0" applyFont="1" applyBorder="1" applyAlignment="1">
      <alignment/>
    </xf>
    <xf numFmtId="0" fontId="40" fillId="0" borderId="47" xfId="0" applyFont="1" applyBorder="1" applyAlignment="1">
      <alignment/>
    </xf>
    <xf numFmtId="0" fontId="40" fillId="6" borderId="47" xfId="0" applyFont="1" applyFill="1" applyBorder="1" applyAlignment="1">
      <alignment/>
    </xf>
    <xf numFmtId="0" fontId="24" fillId="6" borderId="47" xfId="0" applyFont="1" applyFill="1" applyBorder="1" applyAlignment="1">
      <alignment horizontal="center"/>
    </xf>
    <xf numFmtId="0" fontId="24" fillId="6" borderId="44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/>
    </xf>
    <xf numFmtId="0" fontId="32" fillId="0" borderId="45" xfId="67" applyFont="1" applyBorder="1">
      <alignment/>
      <protection/>
    </xf>
    <xf numFmtId="0" fontId="33" fillId="0" borderId="44" xfId="67" applyFont="1" applyBorder="1">
      <alignment/>
      <protection/>
    </xf>
    <xf numFmtId="0" fontId="58" fillId="6" borderId="72" xfId="65" applyFont="1" applyFill="1" applyBorder="1" applyAlignment="1">
      <alignment wrapText="1"/>
      <protection/>
    </xf>
    <xf numFmtId="0" fontId="32" fillId="0" borderId="0" xfId="0" applyFont="1" applyAlignment="1">
      <alignment/>
    </xf>
    <xf numFmtId="0" fontId="50" fillId="0" borderId="0" xfId="0" applyFont="1" applyAlignment="1">
      <alignment/>
    </xf>
    <xf numFmtId="0" fontId="68" fillId="0" borderId="59" xfId="57" applyFont="1" applyBorder="1" applyAlignment="1">
      <alignment horizontal="center" vertical="center"/>
      <protection/>
    </xf>
    <xf numFmtId="0" fontId="66" fillId="0" borderId="59" xfId="57" applyFont="1" applyBorder="1" applyAlignment="1">
      <alignment horizontal="center" vertical="center"/>
      <protection/>
    </xf>
    <xf numFmtId="0" fontId="66" fillId="0" borderId="62" xfId="57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2" fontId="66" fillId="0" borderId="73" xfId="57" applyNumberFormat="1" applyFont="1" applyBorder="1" applyAlignment="1">
      <alignment horizontal="left"/>
      <protection/>
    </xf>
    <xf numFmtId="3" fontId="66" fillId="0" borderId="73" xfId="57" applyNumberFormat="1" applyFont="1" applyBorder="1">
      <alignment/>
      <protection/>
    </xf>
    <xf numFmtId="3" fontId="66" fillId="0" borderId="59" xfId="57" applyNumberFormat="1" applyFont="1" applyBorder="1">
      <alignment/>
      <protection/>
    </xf>
    <xf numFmtId="0" fontId="66" fillId="0" borderId="60" xfId="57" applyFont="1" applyBorder="1" applyAlignment="1">
      <alignment vertical="center"/>
      <protection/>
    </xf>
    <xf numFmtId="3" fontId="66" fillId="0" borderId="74" xfId="57" applyNumberFormat="1" applyFont="1" applyBorder="1">
      <alignment/>
      <protection/>
    </xf>
    <xf numFmtId="0" fontId="66" fillId="0" borderId="60" xfId="57" applyFont="1" applyBorder="1" applyAlignment="1">
      <alignment horizontal="left"/>
      <protection/>
    </xf>
    <xf numFmtId="0" fontId="66" fillId="0" borderId="75" xfId="57" applyFont="1" applyBorder="1">
      <alignment/>
      <protection/>
    </xf>
    <xf numFmtId="3" fontId="66" fillId="0" borderId="62" xfId="57" applyNumberFormat="1" applyFont="1" applyBorder="1">
      <alignment/>
      <protection/>
    </xf>
    <xf numFmtId="3" fontId="68" fillId="0" borderId="62" xfId="57" applyNumberFormat="1" applyFont="1" applyBorder="1">
      <alignment/>
      <protection/>
    </xf>
    <xf numFmtId="3" fontId="66" fillId="0" borderId="76" xfId="57" applyNumberFormat="1" applyFont="1" applyBorder="1">
      <alignment/>
      <protection/>
    </xf>
    <xf numFmtId="0" fontId="66" fillId="18" borderId="13" xfId="57" applyFont="1" applyFill="1" applyBorder="1">
      <alignment/>
      <protection/>
    </xf>
    <xf numFmtId="3" fontId="66" fillId="18" borderId="13" xfId="57" applyNumberFormat="1" applyFont="1" applyFill="1" applyBorder="1">
      <alignment/>
      <protection/>
    </xf>
    <xf numFmtId="0" fontId="69" fillId="18" borderId="13" xfId="57" applyFont="1" applyFill="1" applyBorder="1">
      <alignment/>
      <protection/>
    </xf>
    <xf numFmtId="3" fontId="69" fillId="18" borderId="13" xfId="57" applyNumberFormat="1" applyFont="1" applyFill="1" applyBorder="1">
      <alignment/>
      <protection/>
    </xf>
    <xf numFmtId="3" fontId="68" fillId="18" borderId="13" xfId="57" applyNumberFormat="1" applyFont="1" applyFill="1" applyBorder="1">
      <alignment/>
      <protection/>
    </xf>
    <xf numFmtId="0" fontId="69" fillId="18" borderId="74" xfId="57" applyFont="1" applyFill="1" applyBorder="1">
      <alignment/>
      <protection/>
    </xf>
    <xf numFmtId="3" fontId="68" fillId="18" borderId="74" xfId="57" applyNumberFormat="1" applyFont="1" applyFill="1" applyBorder="1">
      <alignment/>
      <protection/>
    </xf>
    <xf numFmtId="3" fontId="66" fillId="18" borderId="74" xfId="57" applyNumberFormat="1" applyFont="1" applyFill="1" applyBorder="1">
      <alignment/>
      <protection/>
    </xf>
    <xf numFmtId="0" fontId="68" fillId="0" borderId="0" xfId="57" applyFont="1">
      <alignment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57" applyFont="1" applyBorder="1" applyAlignment="1">
      <alignment/>
      <protection/>
    </xf>
    <xf numFmtId="0" fontId="23" fillId="0" borderId="0" xfId="57" applyFont="1" applyBorder="1" applyAlignment="1">
      <alignment horizontal="center"/>
      <protection/>
    </xf>
    <xf numFmtId="0" fontId="50" fillId="0" borderId="0" xfId="57" applyFont="1">
      <alignment/>
      <protection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62" xfId="57" applyFont="1" applyBorder="1" applyAlignment="1">
      <alignment horizontal="center" vertical="center" wrapText="1"/>
      <protection/>
    </xf>
    <xf numFmtId="0" fontId="23" fillId="0" borderId="77" xfId="57" applyFont="1" applyBorder="1" applyAlignment="1">
      <alignment horizontal="center" vertical="center" wrapText="1"/>
      <protection/>
    </xf>
    <xf numFmtId="0" fontId="23" fillId="0" borderId="75" xfId="57" applyFont="1" applyBorder="1" applyAlignment="1">
      <alignment horizontal="center" vertical="center" wrapText="1"/>
      <protection/>
    </xf>
    <xf numFmtId="0" fontId="23" fillId="0" borderId="76" xfId="57" applyFont="1" applyBorder="1" applyAlignment="1">
      <alignment horizontal="center" vertical="center" wrapText="1"/>
      <protection/>
    </xf>
    <xf numFmtId="3" fontId="50" fillId="0" borderId="13" xfId="57" applyNumberFormat="1" applyFont="1" applyBorder="1" applyAlignment="1">
      <alignment horizontal="center" vertical="center" wrapText="1"/>
      <protection/>
    </xf>
    <xf numFmtId="3" fontId="23" fillId="0" borderId="13" xfId="57" applyNumberFormat="1" applyFont="1" applyBorder="1" applyAlignment="1">
      <alignment horizontal="right" wrapText="1"/>
      <protection/>
    </xf>
    <xf numFmtId="3" fontId="50" fillId="0" borderId="13" xfId="57" applyNumberFormat="1" applyFont="1" applyBorder="1">
      <alignment/>
      <protection/>
    </xf>
    <xf numFmtId="3" fontId="23" fillId="0" borderId="13" xfId="57" applyNumberFormat="1" applyFont="1" applyBorder="1">
      <alignment/>
      <protection/>
    </xf>
    <xf numFmtId="3" fontId="50" fillId="6" borderId="13" xfId="57" applyNumberFormat="1" applyFont="1" applyFill="1" applyBorder="1" applyAlignment="1">
      <alignment horizontal="center" vertical="center" wrapText="1"/>
      <protection/>
    </xf>
    <xf numFmtId="3" fontId="23" fillId="6" borderId="13" xfId="57" applyNumberFormat="1" applyFont="1" applyFill="1" applyBorder="1" applyAlignment="1">
      <alignment horizontal="right" wrapText="1"/>
      <protection/>
    </xf>
    <xf numFmtId="3" fontId="50" fillId="6" borderId="13" xfId="57" applyNumberFormat="1" applyFont="1" applyFill="1" applyBorder="1">
      <alignment/>
      <protection/>
    </xf>
    <xf numFmtId="3" fontId="23" fillId="6" borderId="13" xfId="57" applyNumberFormat="1" applyFont="1" applyFill="1" applyBorder="1">
      <alignment/>
      <protection/>
    </xf>
    <xf numFmtId="0" fontId="50" fillId="0" borderId="0" xfId="57" applyFont="1" applyBorder="1" applyAlignment="1">
      <alignment horizontal="center" vertical="center" wrapText="1"/>
      <protection/>
    </xf>
    <xf numFmtId="3" fontId="50" fillId="0" borderId="0" xfId="57" applyNumberFormat="1" applyFont="1" applyBorder="1" applyAlignment="1">
      <alignment horizontal="center" vertical="center" wrapText="1"/>
      <protection/>
    </xf>
    <xf numFmtId="3" fontId="23" fillId="0" borderId="0" xfId="57" applyNumberFormat="1" applyFont="1" applyBorder="1" applyAlignment="1">
      <alignment horizontal="right" vertical="center" wrapText="1"/>
      <protection/>
    </xf>
    <xf numFmtId="3" fontId="50" fillId="0" borderId="0" xfId="57" applyNumberFormat="1" applyFont="1" applyBorder="1">
      <alignment/>
      <protection/>
    </xf>
    <xf numFmtId="3" fontId="23" fillId="0" borderId="0" xfId="57" applyNumberFormat="1" applyFont="1" applyBorder="1">
      <alignment/>
      <protection/>
    </xf>
    <xf numFmtId="0" fontId="50" fillId="0" borderId="0" xfId="57" applyFont="1" applyBorder="1">
      <alignment/>
      <protection/>
    </xf>
    <xf numFmtId="0" fontId="23" fillId="0" borderId="0" xfId="57" applyFont="1">
      <alignment/>
      <protection/>
    </xf>
    <xf numFmtId="0" fontId="23" fillId="0" borderId="0" xfId="57" applyFont="1" applyBorder="1" applyAlignment="1">
      <alignment horizontal="center" vertical="center" wrapText="1"/>
      <protection/>
    </xf>
    <xf numFmtId="0" fontId="50" fillId="0" borderId="59" xfId="57" applyFont="1" applyBorder="1" applyAlignment="1">
      <alignment horizontal="center" vertical="center" wrapText="1"/>
      <protection/>
    </xf>
    <xf numFmtId="3" fontId="23" fillId="0" borderId="60" xfId="57" applyNumberFormat="1" applyFont="1" applyBorder="1" applyAlignment="1">
      <alignment horizontal="right" vertical="center" wrapText="1"/>
      <protection/>
    </xf>
    <xf numFmtId="3" fontId="50" fillId="0" borderId="59" xfId="57" applyNumberFormat="1" applyFont="1" applyBorder="1">
      <alignment/>
      <protection/>
    </xf>
    <xf numFmtId="3" fontId="23" fillId="0" borderId="59" xfId="57" applyNumberFormat="1" applyFont="1" applyBorder="1" applyAlignment="1">
      <alignment horizontal="right" vertical="center" wrapText="1"/>
      <protection/>
    </xf>
    <xf numFmtId="3" fontId="50" fillId="0" borderId="58" xfId="57" applyNumberFormat="1" applyFont="1" applyBorder="1" applyAlignment="1">
      <alignment horizontal="right" vertical="center" wrapText="1"/>
      <protection/>
    </xf>
    <xf numFmtId="3" fontId="50" fillId="0" borderId="0" xfId="57" applyNumberFormat="1" applyFont="1" applyBorder="1" applyAlignment="1">
      <alignment horizontal="right" vertical="center" wrapText="1"/>
      <protection/>
    </xf>
    <xf numFmtId="3" fontId="23" fillId="0" borderId="0" xfId="57" applyNumberFormat="1" applyFont="1" applyBorder="1" applyAlignment="1">
      <alignment horizontal="center" vertical="center" wrapText="1"/>
      <protection/>
    </xf>
    <xf numFmtId="0" fontId="50" fillId="0" borderId="0" xfId="57" applyFont="1" applyFill="1" applyBorder="1">
      <alignment/>
      <protection/>
    </xf>
    <xf numFmtId="3" fontId="67" fillId="0" borderId="0" xfId="57" applyNumberFormat="1" applyFont="1" applyFill="1" applyBorder="1">
      <alignment/>
      <protection/>
    </xf>
    <xf numFmtId="3" fontId="50" fillId="0" borderId="0" xfId="57" applyNumberFormat="1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13" xfId="57" applyFont="1" applyFill="1" applyBorder="1" applyAlignment="1">
      <alignment horizontal="center" vertical="center"/>
      <protection/>
    </xf>
    <xf numFmtId="0" fontId="50" fillId="0" borderId="13" xfId="57" applyFont="1" applyFill="1" applyBorder="1">
      <alignment/>
      <protection/>
    </xf>
    <xf numFmtId="3" fontId="50" fillId="0" borderId="13" xfId="57" applyNumberFormat="1" applyFont="1" applyFill="1" applyBorder="1">
      <alignment/>
      <protection/>
    </xf>
    <xf numFmtId="3" fontId="50" fillId="0" borderId="13" xfId="57" applyNumberFormat="1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0" fontId="50" fillId="0" borderId="13" xfId="57" applyFont="1" applyFill="1" applyBorder="1" applyAlignment="1">
      <alignment wrapText="1"/>
      <protection/>
    </xf>
    <xf numFmtId="0" fontId="50" fillId="0" borderId="13" xfId="57" applyFont="1" applyBorder="1">
      <alignment/>
      <protection/>
    </xf>
    <xf numFmtId="0" fontId="23" fillId="6" borderId="13" xfId="57" applyFont="1" applyFill="1" applyBorder="1">
      <alignment/>
      <protection/>
    </xf>
    <xf numFmtId="0" fontId="50" fillId="6" borderId="13" xfId="0" applyFont="1" applyFill="1" applyBorder="1" applyAlignment="1">
      <alignment/>
    </xf>
    <xf numFmtId="3" fontId="23" fillId="6" borderId="13" xfId="0" applyNumberFormat="1" applyFont="1" applyFill="1" applyBorder="1" applyAlignment="1">
      <alignment/>
    </xf>
    <xf numFmtId="3" fontId="23" fillId="6" borderId="13" xfId="57" applyNumberFormat="1" applyFont="1" applyFill="1" applyBorder="1" applyAlignment="1">
      <alignment horizontal="center"/>
      <protection/>
    </xf>
    <xf numFmtId="3" fontId="50" fillId="0" borderId="0" xfId="57" applyNumberFormat="1" applyFont="1" applyFill="1" applyBorder="1" applyAlignment="1">
      <alignment horizontal="center"/>
      <protection/>
    </xf>
    <xf numFmtId="0" fontId="23" fillId="0" borderId="13" xfId="57" applyFont="1" applyFill="1" applyBorder="1">
      <alignment/>
      <protection/>
    </xf>
    <xf numFmtId="3" fontId="67" fillId="0" borderId="13" xfId="57" applyNumberFormat="1" applyFont="1" applyFill="1" applyBorder="1">
      <alignment/>
      <protection/>
    </xf>
    <xf numFmtId="3" fontId="23" fillId="0" borderId="13" xfId="57" applyNumberFormat="1" applyFont="1" applyFill="1" applyBorder="1">
      <alignment/>
      <protection/>
    </xf>
    <xf numFmtId="3" fontId="50" fillId="19" borderId="13" xfId="57" applyNumberFormat="1" applyFont="1" applyFill="1" applyBorder="1">
      <alignment/>
      <protection/>
    </xf>
    <xf numFmtId="0" fontId="27" fillId="0" borderId="0" xfId="0" applyFont="1" applyAlignment="1">
      <alignment/>
    </xf>
    <xf numFmtId="0" fontId="23" fillId="0" borderId="0" xfId="57" applyFont="1" applyBorder="1">
      <alignment/>
      <protection/>
    </xf>
    <xf numFmtId="0" fontId="23" fillId="0" borderId="6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 wrapText="1"/>
      <protection/>
    </xf>
    <xf numFmtId="3" fontId="27" fillId="0" borderId="13" xfId="57" applyNumberFormat="1" applyFont="1" applyBorder="1" applyAlignment="1">
      <alignment horizontal="left" vertical="center" wrapText="1"/>
      <protection/>
    </xf>
    <xf numFmtId="3" fontId="27" fillId="0" borderId="13" xfId="57" applyNumberFormat="1" applyFont="1" applyBorder="1" applyAlignment="1">
      <alignment horizontal="right"/>
      <protection/>
    </xf>
    <xf numFmtId="3" fontId="27" fillId="0" borderId="13" xfId="57" applyNumberFormat="1" applyFont="1" applyBorder="1" applyAlignment="1">
      <alignment horizontal="center" vertical="center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vertical="center" wrapText="1"/>
      <protection/>
    </xf>
    <xf numFmtId="0" fontId="27" fillId="0" borderId="13" xfId="57" applyFont="1" applyBorder="1" applyAlignment="1">
      <alignment horizontal="left" vertical="center" wrapText="1"/>
      <protection/>
    </xf>
    <xf numFmtId="196" fontId="27" fillId="0" borderId="13" xfId="57" applyNumberFormat="1" applyFont="1" applyBorder="1" applyAlignment="1">
      <alignment horizontal="center" vertical="center" wrapText="1"/>
      <protection/>
    </xf>
    <xf numFmtId="3" fontId="31" fillId="0" borderId="13" xfId="57" applyNumberFormat="1" applyFont="1" applyBorder="1" applyAlignment="1">
      <alignment horizontal="right"/>
      <protection/>
    </xf>
    <xf numFmtId="0" fontId="27" fillId="0" borderId="13" xfId="57" applyFont="1" applyBorder="1">
      <alignment/>
      <protection/>
    </xf>
    <xf numFmtId="3" fontId="27" fillId="0" borderId="13" xfId="57" applyNumberFormat="1" applyFont="1" applyBorder="1" applyAlignment="1">
      <alignment horizontal="center"/>
      <protection/>
    </xf>
    <xf numFmtId="3" fontId="31" fillId="0" borderId="13" xfId="57" applyNumberFormat="1" applyFont="1" applyBorder="1">
      <alignment/>
      <protection/>
    </xf>
    <xf numFmtId="0" fontId="27" fillId="0" borderId="13" xfId="57" applyFont="1" applyBorder="1" applyAlignment="1">
      <alignment horizontal="center"/>
      <protection/>
    </xf>
    <xf numFmtId="0" fontId="27" fillId="6" borderId="13" xfId="57" applyFont="1" applyFill="1" applyBorder="1">
      <alignment/>
      <protection/>
    </xf>
    <xf numFmtId="3" fontId="27" fillId="6" borderId="13" xfId="57" applyNumberFormat="1" applyFont="1" applyFill="1" applyBorder="1" applyAlignment="1">
      <alignment horizontal="right"/>
      <protection/>
    </xf>
    <xf numFmtId="3" fontId="27" fillId="6" borderId="13" xfId="57" applyNumberFormat="1" applyFont="1" applyFill="1" applyBorder="1" applyAlignment="1">
      <alignment horizontal="center"/>
      <protection/>
    </xf>
    <xf numFmtId="3" fontId="31" fillId="6" borderId="13" xfId="57" applyNumberFormat="1" applyFont="1" applyFill="1" applyBorder="1">
      <alignment/>
      <protection/>
    </xf>
    <xf numFmtId="0" fontId="27" fillId="6" borderId="13" xfId="57" applyFont="1" applyFill="1" applyBorder="1" applyAlignment="1">
      <alignment horizontal="center"/>
      <protection/>
    </xf>
    <xf numFmtId="3" fontId="31" fillId="6" borderId="13" xfId="57" applyNumberFormat="1" applyFont="1" applyFill="1" applyBorder="1" applyAlignment="1">
      <alignment horizontal="right" wrapText="1"/>
      <protection/>
    </xf>
    <xf numFmtId="3" fontId="31" fillId="6" borderId="13" xfId="57" applyNumberFormat="1" applyFont="1" applyFill="1" applyBorder="1" applyAlignment="1">
      <alignment horizontal="right" vertical="center" wrapText="1"/>
      <protection/>
    </xf>
    <xf numFmtId="3" fontId="31" fillId="0" borderId="13" xfId="57" applyNumberFormat="1" applyFont="1" applyFill="1" applyBorder="1" applyAlignment="1">
      <alignment horizontal="right" vertical="center" wrapText="1"/>
      <protection/>
    </xf>
    <xf numFmtId="0" fontId="27" fillId="0" borderId="13" xfId="57" applyFont="1" applyBorder="1" applyAlignment="1">
      <alignment wrapText="1"/>
      <protection/>
    </xf>
    <xf numFmtId="3" fontId="27" fillId="0" borderId="13" xfId="57" applyNumberFormat="1" applyFont="1" applyBorder="1" applyAlignment="1">
      <alignment horizontal="right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33" fillId="0" borderId="28" xfId="63" applyFont="1" applyBorder="1" applyAlignment="1">
      <alignment horizontal="left" vertical="center"/>
      <protection/>
    </xf>
    <xf numFmtId="3" fontId="27" fillId="6" borderId="13" xfId="57" applyNumberFormat="1" applyFont="1" applyFill="1" applyBorder="1" applyAlignment="1">
      <alignment horizontal="right" vertical="center" wrapText="1"/>
      <protection/>
    </xf>
    <xf numFmtId="0" fontId="27" fillId="6" borderId="13" xfId="57" applyFont="1" applyFill="1" applyBorder="1" applyAlignment="1">
      <alignment horizontal="center" vertical="center" wrapText="1"/>
      <protection/>
    </xf>
    <xf numFmtId="3" fontId="31" fillId="6" borderId="13" xfId="57" applyNumberFormat="1" applyFont="1" applyFill="1" applyBorder="1" applyAlignment="1">
      <alignment horizontal="right"/>
      <protection/>
    </xf>
    <xf numFmtId="0" fontId="31" fillId="6" borderId="13" xfId="57" applyFont="1" applyFill="1" applyBorder="1">
      <alignment/>
      <protection/>
    </xf>
    <xf numFmtId="3" fontId="27" fillId="0" borderId="13" xfId="57" applyNumberFormat="1" applyFont="1" applyBorder="1">
      <alignment/>
      <protection/>
    </xf>
    <xf numFmtId="3" fontId="52" fillId="0" borderId="13" xfId="57" applyNumberFormat="1" applyFont="1" applyBorder="1">
      <alignment/>
      <protection/>
    </xf>
    <xf numFmtId="0" fontId="31" fillId="18" borderId="13" xfId="57" applyFont="1" applyFill="1" applyBorder="1">
      <alignment/>
      <protection/>
    </xf>
    <xf numFmtId="0" fontId="27" fillId="18" borderId="13" xfId="57" applyFont="1" applyFill="1" applyBorder="1">
      <alignment/>
      <protection/>
    </xf>
    <xf numFmtId="3" fontId="31" fillId="18" borderId="13" xfId="57" applyNumberFormat="1" applyFont="1" applyFill="1" applyBorder="1">
      <alignment/>
      <protection/>
    </xf>
    <xf numFmtId="0" fontId="64" fillId="0" borderId="78" xfId="67" applyFont="1" applyBorder="1" applyAlignment="1">
      <alignment horizontal="right"/>
      <protection/>
    </xf>
    <xf numFmtId="0" fontId="31" fillId="0" borderId="0" xfId="67" applyFont="1" applyAlignment="1">
      <alignment horizontal="center"/>
      <protection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4" fillId="6" borderId="51" xfId="63" applyFont="1" applyFill="1" applyBorder="1" applyAlignment="1">
      <alignment horizontal="center" vertical="center" wrapText="1"/>
      <protection/>
    </xf>
    <xf numFmtId="0" fontId="34" fillId="6" borderId="54" xfId="63" applyFont="1" applyFill="1" applyBorder="1" applyAlignment="1">
      <alignment horizontal="center" vertical="center" wrapText="1"/>
      <protection/>
    </xf>
    <xf numFmtId="0" fontId="34" fillId="0" borderId="16" xfId="63" applyFont="1" applyBorder="1" applyAlignment="1">
      <alignment horizontal="center" vertical="center" wrapText="1"/>
      <protection/>
    </xf>
    <xf numFmtId="0" fontId="34" fillId="0" borderId="69" xfId="63" applyFont="1" applyBorder="1" applyAlignment="1">
      <alignment horizontal="center" vertical="center" wrapText="1"/>
      <protection/>
    </xf>
    <xf numFmtId="0" fontId="32" fillId="0" borderId="43" xfId="63" applyFont="1" applyBorder="1" applyAlignment="1">
      <alignment horizontal="center" vertical="center" wrapText="1"/>
      <protection/>
    </xf>
    <xf numFmtId="0" fontId="32" fillId="0" borderId="44" xfId="63" applyFont="1" applyBorder="1" applyAlignment="1">
      <alignment horizontal="center" vertical="center" wrapText="1"/>
      <protection/>
    </xf>
    <xf numFmtId="0" fontId="34" fillId="0" borderId="55" xfId="63" applyFont="1" applyBorder="1" applyAlignment="1">
      <alignment horizontal="center" vertical="center" wrapText="1"/>
      <protection/>
    </xf>
    <xf numFmtId="0" fontId="34" fillId="0" borderId="79" xfId="63" applyFont="1" applyBorder="1" applyAlignment="1">
      <alignment horizontal="center" vertical="center" wrapText="1"/>
      <protection/>
    </xf>
    <xf numFmtId="0" fontId="34" fillId="0" borderId="80" xfId="63" applyFont="1" applyBorder="1" applyAlignment="1">
      <alignment horizontal="center" vertical="center" wrapText="1"/>
      <protection/>
    </xf>
    <xf numFmtId="0" fontId="34" fillId="0" borderId="51" xfId="63" applyFont="1" applyBorder="1" applyAlignment="1">
      <alignment horizontal="center" vertical="center" wrapText="1"/>
      <protection/>
    </xf>
    <xf numFmtId="0" fontId="34" fillId="0" borderId="70" xfId="63" applyFont="1" applyBorder="1" applyAlignment="1">
      <alignment horizontal="center" vertical="center" wrapText="1"/>
      <protection/>
    </xf>
    <xf numFmtId="0" fontId="34" fillId="0" borderId="54" xfId="63" applyFont="1" applyBorder="1" applyAlignment="1">
      <alignment horizontal="center" vertical="center" wrapText="1"/>
      <protection/>
    </xf>
    <xf numFmtId="0" fontId="34" fillId="0" borderId="41" xfId="63" applyFont="1" applyBorder="1" applyAlignment="1">
      <alignment horizontal="center" vertical="center" wrapText="1"/>
      <protection/>
    </xf>
    <xf numFmtId="0" fontId="34" fillId="0" borderId="48" xfId="63" applyFont="1" applyBorder="1" applyAlignment="1">
      <alignment horizontal="center" vertical="center" wrapText="1"/>
      <protection/>
    </xf>
    <xf numFmtId="0" fontId="34" fillId="0" borderId="53" xfId="63" applyFont="1" applyBorder="1" applyAlignment="1">
      <alignment horizontal="center" vertical="center" wrapText="1"/>
      <protection/>
    </xf>
    <xf numFmtId="0" fontId="34" fillId="6" borderId="70" xfId="63" applyFont="1" applyFill="1" applyBorder="1" applyAlignment="1">
      <alignment horizontal="center" vertical="center" wrapText="1"/>
      <protection/>
    </xf>
    <xf numFmtId="0" fontId="0" fillId="0" borderId="44" xfId="63" applyFont="1" applyBorder="1" applyAlignment="1">
      <alignment horizontal="right" vertical="center"/>
      <protection/>
    </xf>
    <xf numFmtId="0" fontId="33" fillId="0" borderId="34" xfId="63" applyFont="1" applyBorder="1" applyAlignment="1">
      <alignment horizontal="left" vertical="center"/>
      <protection/>
    </xf>
    <xf numFmtId="0" fontId="34" fillId="0" borderId="24" xfId="63" applyFont="1" applyBorder="1" applyAlignment="1">
      <alignment horizontal="center" vertical="center" wrapText="1"/>
      <protection/>
    </xf>
    <xf numFmtId="0" fontId="34" fillId="0" borderId="17" xfId="63" applyFont="1" applyBorder="1" applyAlignment="1">
      <alignment horizontal="center" vertical="center" wrapText="1"/>
      <protection/>
    </xf>
    <xf numFmtId="0" fontId="34" fillId="0" borderId="5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7" fillId="0" borderId="81" xfId="0" applyFont="1" applyBorder="1" applyAlignment="1">
      <alignment horizontal="right"/>
    </xf>
    <xf numFmtId="0" fontId="50" fillId="0" borderId="82" xfId="57" applyFont="1" applyBorder="1" applyAlignment="1">
      <alignment horizontal="center"/>
      <protection/>
    </xf>
    <xf numFmtId="0" fontId="23" fillId="0" borderId="61" xfId="57" applyFont="1" applyBorder="1" applyAlignment="1">
      <alignment horizontal="center" vertical="center"/>
      <protection/>
    </xf>
    <xf numFmtId="9" fontId="23" fillId="0" borderId="61" xfId="77" applyFont="1" applyFill="1" applyBorder="1" applyAlignment="1" applyProtection="1">
      <alignment horizontal="center" vertical="center"/>
      <protection/>
    </xf>
    <xf numFmtId="0" fontId="23" fillId="0" borderId="60" xfId="57" applyFont="1" applyBorder="1" applyAlignment="1">
      <alignment horizontal="center" vertical="center"/>
      <protection/>
    </xf>
    <xf numFmtId="0" fontId="23" fillId="0" borderId="83" xfId="57" applyFont="1" applyBorder="1" applyAlignment="1">
      <alignment horizontal="center" vertical="center"/>
      <protection/>
    </xf>
    <xf numFmtId="9" fontId="23" fillId="0" borderId="33" xfId="77" applyFont="1" applyFill="1" applyBorder="1" applyAlignment="1" applyProtection="1">
      <alignment horizontal="center" vertical="center"/>
      <protection/>
    </xf>
    <xf numFmtId="9" fontId="23" fillId="0" borderId="32" xfId="77" applyFont="1" applyFill="1" applyBorder="1" applyAlignment="1" applyProtection="1">
      <alignment horizontal="center" vertical="center"/>
      <protection/>
    </xf>
    <xf numFmtId="0" fontId="23" fillId="0" borderId="33" xfId="57" applyFont="1" applyBorder="1" applyAlignment="1">
      <alignment horizontal="center" vertical="center"/>
      <protection/>
    </xf>
    <xf numFmtId="0" fontId="23" fillId="0" borderId="32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2002NORM" xfId="57"/>
    <cellStyle name="Normál_2011.I.félévi beszámoló táblázatai" xfId="58"/>
    <cellStyle name="Normál_adósság" xfId="59"/>
    <cellStyle name="Normál_címrend1" xfId="60"/>
    <cellStyle name="Normál_címrend2" xfId="61"/>
    <cellStyle name="Normál_hiteltábla2010" xfId="62"/>
    <cellStyle name="Normál_Köttsv.2004" xfId="63"/>
    <cellStyle name="Normál_Köttsv.2004_2011.VI.mód. táblázatai HELYESBÍTÉS" xfId="64"/>
    <cellStyle name="Normál_ktgvetéshitel 07" xfId="65"/>
    <cellStyle name="Normál_KVRENMUNKA" xfId="66"/>
    <cellStyle name="Normál_mérleg" xfId="67"/>
    <cellStyle name="Normál_mérleg_2011.I.félévi beszámoló táblázatai" xfId="68"/>
    <cellStyle name="Normál_Munkafüzet2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_2007NORM.ELSZ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&#233;vi%20normat&#237;va%20elsz&#225;mol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</sheetNames>
    <sheetDataSet>
      <sheetData sheetId="1">
        <row r="9">
          <cell r="E9">
            <v>81080307</v>
          </cell>
        </row>
        <row r="17">
          <cell r="C17">
            <v>114835509</v>
          </cell>
          <cell r="E17">
            <v>114835509</v>
          </cell>
        </row>
        <row r="31">
          <cell r="C31">
            <v>214809500</v>
          </cell>
          <cell r="E31">
            <v>214989500</v>
          </cell>
        </row>
        <row r="41">
          <cell r="C41">
            <v>95778000</v>
          </cell>
          <cell r="E41">
            <v>103938000</v>
          </cell>
        </row>
      </sheetData>
      <sheetData sheetId="2">
        <row r="28">
          <cell r="D28">
            <v>232107433</v>
          </cell>
          <cell r="F28">
            <v>233144088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pane xSplit="2" ySplit="4" topLeftCell="C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I115" sqref="I115"/>
    </sheetView>
  </sheetViews>
  <sheetFormatPr defaultColWidth="9.00390625" defaultRowHeight="12.75"/>
  <cols>
    <col min="1" max="1" width="3.875" style="20" customWidth="1"/>
    <col min="2" max="2" width="47.125" style="20" customWidth="1"/>
    <col min="3" max="3" width="10.00390625" style="20" customWidth="1"/>
    <col min="4" max="5" width="9.75390625" style="20" customWidth="1"/>
    <col min="6" max="6" width="9.625" style="19" customWidth="1"/>
    <col min="7" max="7" width="5.375" style="18" customWidth="1"/>
    <col min="8" max="8" width="10.875" style="19" customWidth="1"/>
    <col min="9" max="10" width="10.75390625" style="20" customWidth="1"/>
    <col min="11" max="16384" width="9.125" style="20" customWidth="1"/>
  </cols>
  <sheetData>
    <row r="1" spans="1:7" ht="15">
      <c r="A1" s="852" t="s">
        <v>21</v>
      </c>
      <c r="B1" s="852"/>
      <c r="C1" s="852"/>
      <c r="D1" s="852"/>
      <c r="E1" s="852"/>
      <c r="F1" s="852"/>
      <c r="G1" s="852"/>
    </row>
    <row r="2" spans="5:7" ht="12.75" customHeight="1" thickBot="1">
      <c r="E2" s="851" t="s">
        <v>770</v>
      </c>
      <c r="F2" s="851"/>
      <c r="G2" s="851"/>
    </row>
    <row r="3" spans="1:7" ht="12" customHeight="1" thickBot="1">
      <c r="A3" s="311"/>
      <c r="B3" s="305" t="s">
        <v>0</v>
      </c>
      <c r="C3" s="21" t="s">
        <v>1</v>
      </c>
      <c r="D3" s="21" t="s">
        <v>22</v>
      </c>
      <c r="E3" s="21" t="s">
        <v>23</v>
      </c>
      <c r="F3" s="22" t="s">
        <v>24</v>
      </c>
      <c r="G3" s="23" t="s">
        <v>25</v>
      </c>
    </row>
    <row r="4" spans="1:8" s="27" customFormat="1" ht="23.25" thickBot="1">
      <c r="A4" s="312"/>
      <c r="B4" s="354" t="s">
        <v>26</v>
      </c>
      <c r="C4" s="24" t="s">
        <v>27</v>
      </c>
      <c r="D4" s="24" t="s">
        <v>28</v>
      </c>
      <c r="E4" s="24" t="s">
        <v>468</v>
      </c>
      <c r="F4" s="25" t="s">
        <v>490</v>
      </c>
      <c r="G4" s="355" t="s">
        <v>29</v>
      </c>
      <c r="H4" s="26"/>
    </row>
    <row r="5" spans="1:7" ht="12" customHeight="1">
      <c r="A5" s="313" t="s">
        <v>4</v>
      </c>
      <c r="B5" s="351" t="s">
        <v>30</v>
      </c>
      <c r="C5" s="28">
        <f>C6+C7+C8</f>
        <v>1715290</v>
      </c>
      <c r="D5" s="28">
        <f>D6+D7+D8</f>
        <v>1232158</v>
      </c>
      <c r="E5" s="28">
        <f>E6+E7+E8</f>
        <v>1251653</v>
      </c>
      <c r="F5" s="28">
        <f>F6+F7+F8</f>
        <v>1562935</v>
      </c>
      <c r="G5" s="29">
        <f aca="true" t="shared" si="0" ref="G5:G12">F5/E5*100</f>
        <v>124.86967234529058</v>
      </c>
    </row>
    <row r="6" spans="1:7" ht="12" customHeight="1">
      <c r="A6" s="313" t="s">
        <v>6</v>
      </c>
      <c r="B6" s="352" t="s">
        <v>31</v>
      </c>
      <c r="C6" s="30">
        <v>369512</v>
      </c>
      <c r="D6" s="30">
        <v>207124</v>
      </c>
      <c r="E6" s="30">
        <v>226619</v>
      </c>
      <c r="F6" s="30">
        <v>351213</v>
      </c>
      <c r="G6" s="31">
        <f t="shared" si="0"/>
        <v>154.97950304255158</v>
      </c>
    </row>
    <row r="7" spans="1:7" ht="12" customHeight="1">
      <c r="A7" s="313" t="s">
        <v>8</v>
      </c>
      <c r="B7" s="352" t="s">
        <v>32</v>
      </c>
      <c r="C7" s="30">
        <v>58777</v>
      </c>
      <c r="D7" s="30">
        <v>2864</v>
      </c>
      <c r="E7" s="30">
        <v>2864</v>
      </c>
      <c r="F7" s="30">
        <v>4123</v>
      </c>
      <c r="G7" s="31">
        <f t="shared" si="0"/>
        <v>143.9594972067039</v>
      </c>
    </row>
    <row r="8" spans="1:7" ht="12" customHeight="1">
      <c r="A8" s="313" t="s">
        <v>10</v>
      </c>
      <c r="B8" s="352" t="s">
        <v>33</v>
      </c>
      <c r="C8" s="30">
        <f>SUM(C9:C16)</f>
        <v>1287001</v>
      </c>
      <c r="D8" s="30">
        <f>SUM(D9:D16)</f>
        <v>1022170</v>
      </c>
      <c r="E8" s="30">
        <f>SUM(E9:E16)</f>
        <v>1022170</v>
      </c>
      <c r="F8" s="30">
        <f>SUM(F9:F16)</f>
        <v>1207599</v>
      </c>
      <c r="G8" s="31">
        <f t="shared" si="0"/>
        <v>118.14072023244665</v>
      </c>
    </row>
    <row r="9" spans="1:7" ht="12" customHeight="1">
      <c r="A9" s="313" t="s">
        <v>12</v>
      </c>
      <c r="B9" s="32" t="s">
        <v>34</v>
      </c>
      <c r="C9" s="33">
        <v>854262</v>
      </c>
      <c r="D9" s="33">
        <v>900000</v>
      </c>
      <c r="E9" s="33">
        <v>900000</v>
      </c>
      <c r="F9" s="33">
        <v>1064589</v>
      </c>
      <c r="G9" s="34">
        <f t="shared" si="0"/>
        <v>118.28766666666665</v>
      </c>
    </row>
    <row r="10" spans="1:7" ht="12" customHeight="1">
      <c r="A10" s="313" t="s">
        <v>35</v>
      </c>
      <c r="B10" s="32" t="s">
        <v>36</v>
      </c>
      <c r="C10" s="33">
        <v>51914</v>
      </c>
      <c r="D10" s="33">
        <v>49500</v>
      </c>
      <c r="E10" s="33">
        <v>49500</v>
      </c>
      <c r="F10" s="33">
        <v>53815</v>
      </c>
      <c r="G10" s="34">
        <f t="shared" si="0"/>
        <v>108.71717171717172</v>
      </c>
    </row>
    <row r="11" spans="1:7" ht="12" customHeight="1">
      <c r="A11" s="313" t="s">
        <v>37</v>
      </c>
      <c r="B11" s="32" t="s">
        <v>38</v>
      </c>
      <c r="C11" s="33">
        <v>2062</v>
      </c>
      <c r="D11" s="33">
        <v>2000</v>
      </c>
      <c r="E11" s="33">
        <v>2000</v>
      </c>
      <c r="F11" s="33">
        <v>2062</v>
      </c>
      <c r="G11" s="34">
        <f t="shared" si="0"/>
        <v>103.1</v>
      </c>
    </row>
    <row r="12" spans="1:7" ht="12" customHeight="1">
      <c r="A12" s="313" t="s">
        <v>39</v>
      </c>
      <c r="B12" s="32" t="s">
        <v>40</v>
      </c>
      <c r="C12" s="33">
        <v>118014</v>
      </c>
      <c r="D12" s="33">
        <v>46400</v>
      </c>
      <c r="E12" s="33">
        <v>46400</v>
      </c>
      <c r="F12" s="33">
        <v>45788</v>
      </c>
      <c r="G12" s="34">
        <f t="shared" si="0"/>
        <v>98.68103448275862</v>
      </c>
    </row>
    <row r="13" spans="1:7" ht="12" customHeight="1">
      <c r="A13" s="313" t="s">
        <v>41</v>
      </c>
      <c r="B13" s="32" t="s">
        <v>42</v>
      </c>
      <c r="C13" s="33">
        <v>228094</v>
      </c>
      <c r="D13" s="33"/>
      <c r="E13" s="33"/>
      <c r="F13" s="33"/>
      <c r="G13" s="34"/>
    </row>
    <row r="14" spans="1:7" ht="12" customHeight="1">
      <c r="A14" s="313" t="s">
        <v>43</v>
      </c>
      <c r="B14" s="32" t="s">
        <v>44</v>
      </c>
      <c r="C14" s="33">
        <v>20486</v>
      </c>
      <c r="D14" s="33">
        <v>9790</v>
      </c>
      <c r="E14" s="33">
        <v>9790</v>
      </c>
      <c r="F14" s="33">
        <v>29829</v>
      </c>
      <c r="G14" s="34">
        <f>F14/E14*100</f>
        <v>304.68845760980594</v>
      </c>
    </row>
    <row r="15" spans="1:7" ht="12" customHeight="1">
      <c r="A15" s="313" t="s">
        <v>45</v>
      </c>
      <c r="B15" s="32" t="s">
        <v>46</v>
      </c>
      <c r="C15" s="33">
        <f>12081+88</f>
        <v>12169</v>
      </c>
      <c r="D15" s="33">
        <v>14480</v>
      </c>
      <c r="E15" s="33">
        <v>14480</v>
      </c>
      <c r="F15" s="33">
        <v>11516</v>
      </c>
      <c r="G15" s="34">
        <f>F15/E15*100</f>
        <v>79.5303867403315</v>
      </c>
    </row>
    <row r="16" spans="1:7" ht="9" customHeight="1">
      <c r="A16" s="728" t="s">
        <v>47</v>
      </c>
      <c r="B16" s="32"/>
      <c r="C16" s="33"/>
      <c r="D16" s="33"/>
      <c r="E16" s="33"/>
      <c r="F16" s="33"/>
      <c r="G16" s="34"/>
    </row>
    <row r="17" spans="1:7" ht="12" customHeight="1">
      <c r="A17" s="313" t="s">
        <v>48</v>
      </c>
      <c r="B17" s="352" t="s">
        <v>49</v>
      </c>
      <c r="C17" s="30">
        <f>SUM(C18:C27)</f>
        <v>2446188</v>
      </c>
      <c r="D17" s="30">
        <f>SUM(D18:D27)</f>
        <v>774719</v>
      </c>
      <c r="E17" s="30">
        <f>SUM(E18:E28)</f>
        <v>1904134</v>
      </c>
      <c r="F17" s="30">
        <f>SUM(F18:F28)</f>
        <v>1904036</v>
      </c>
      <c r="G17" s="31">
        <f>F17/E17*100</f>
        <v>99.99485330339147</v>
      </c>
    </row>
    <row r="18" spans="1:7" ht="12" customHeight="1">
      <c r="A18" s="313" t="s">
        <v>50</v>
      </c>
      <c r="B18" s="32" t="s">
        <v>51</v>
      </c>
      <c r="C18" s="33">
        <v>1399645</v>
      </c>
      <c r="D18" s="33">
        <v>771387</v>
      </c>
      <c r="E18" s="33">
        <v>767691</v>
      </c>
      <c r="F18" s="33">
        <v>767691</v>
      </c>
      <c r="G18" s="34">
        <f>F18/E18*100</f>
        <v>100</v>
      </c>
    </row>
    <row r="19" spans="1:7" ht="12" customHeight="1">
      <c r="A19" s="313" t="s">
        <v>52</v>
      </c>
      <c r="B19" s="32" t="s">
        <v>53</v>
      </c>
      <c r="C19" s="33">
        <v>148924</v>
      </c>
      <c r="D19" s="33"/>
      <c r="E19" s="33"/>
      <c r="F19" s="33"/>
      <c r="G19" s="34"/>
    </row>
    <row r="20" spans="1:7" ht="12" customHeight="1">
      <c r="A20" s="313" t="s">
        <v>54</v>
      </c>
      <c r="B20" s="32" t="s">
        <v>55</v>
      </c>
      <c r="C20" s="33">
        <v>55000</v>
      </c>
      <c r="D20" s="33"/>
      <c r="E20" s="33"/>
      <c r="F20" s="33"/>
      <c r="G20" s="34"/>
    </row>
    <row r="21" spans="1:7" ht="12" customHeight="1">
      <c r="A21" s="313" t="s">
        <v>56</v>
      </c>
      <c r="B21" s="32" t="s">
        <v>57</v>
      </c>
      <c r="C21" s="33">
        <v>252403</v>
      </c>
      <c r="D21" s="33"/>
      <c r="E21" s="33">
        <v>206434</v>
      </c>
      <c r="F21" s="33">
        <v>192102</v>
      </c>
      <c r="G21" s="34">
        <f>F21/E21*100</f>
        <v>93.05734520476278</v>
      </c>
    </row>
    <row r="22" spans="1:7" ht="12" customHeight="1">
      <c r="A22" s="313" t="s">
        <v>58</v>
      </c>
      <c r="B22" s="32" t="s">
        <v>59</v>
      </c>
      <c r="C22" s="36">
        <v>140749</v>
      </c>
      <c r="D22" s="36">
        <v>3332</v>
      </c>
      <c r="E22" s="36">
        <v>356285</v>
      </c>
      <c r="F22" s="36">
        <v>370519</v>
      </c>
      <c r="G22" s="34">
        <f>F22/E22*100</f>
        <v>103.9951162692788</v>
      </c>
    </row>
    <row r="23" spans="1:7" ht="12" customHeight="1">
      <c r="A23" s="313" t="s">
        <v>60</v>
      </c>
      <c r="B23" s="32" t="s">
        <v>456</v>
      </c>
      <c r="C23" s="36"/>
      <c r="D23" s="36"/>
      <c r="E23" s="33">
        <v>665</v>
      </c>
      <c r="F23" s="36">
        <v>665</v>
      </c>
      <c r="G23" s="34">
        <f aca="true" t="shared" si="1" ref="G23:G28">F23/E23*100</f>
        <v>100</v>
      </c>
    </row>
    <row r="24" spans="1:7" ht="12" customHeight="1">
      <c r="A24" s="313" t="s">
        <v>62</v>
      </c>
      <c r="B24" s="32" t="s">
        <v>61</v>
      </c>
      <c r="C24" s="33"/>
      <c r="D24" s="33"/>
      <c r="E24" s="33">
        <v>304867</v>
      </c>
      <c r="F24" s="33">
        <v>304867</v>
      </c>
      <c r="G24" s="34">
        <f t="shared" si="1"/>
        <v>100</v>
      </c>
    </row>
    <row r="25" spans="1:7" ht="12" customHeight="1">
      <c r="A25" s="313" t="s">
        <v>64</v>
      </c>
      <c r="B25" s="32" t="s">
        <v>63</v>
      </c>
      <c r="C25" s="35"/>
      <c r="D25" s="35"/>
      <c r="E25" s="33">
        <v>87709</v>
      </c>
      <c r="F25" s="33">
        <v>87709</v>
      </c>
      <c r="G25" s="34">
        <f t="shared" si="1"/>
        <v>100</v>
      </c>
    </row>
    <row r="26" spans="1:7" ht="12" customHeight="1">
      <c r="A26" s="313" t="s">
        <v>66</v>
      </c>
      <c r="B26" s="32" t="s">
        <v>65</v>
      </c>
      <c r="C26" s="33">
        <v>102904</v>
      </c>
      <c r="D26" s="33"/>
      <c r="E26" s="33">
        <v>453</v>
      </c>
      <c r="F26" s="33">
        <v>453</v>
      </c>
      <c r="G26" s="34">
        <f t="shared" si="1"/>
        <v>100</v>
      </c>
    </row>
    <row r="27" spans="1:7" ht="12" customHeight="1">
      <c r="A27" s="313" t="s">
        <v>68</v>
      </c>
      <c r="B27" s="32" t="s">
        <v>67</v>
      </c>
      <c r="C27" s="33">
        <v>346563</v>
      </c>
      <c r="D27" s="33"/>
      <c r="E27" s="33">
        <v>180000</v>
      </c>
      <c r="F27" s="33">
        <v>180000</v>
      </c>
      <c r="G27" s="34">
        <f t="shared" si="1"/>
        <v>100</v>
      </c>
    </row>
    <row r="28" spans="1:7" ht="12" customHeight="1">
      <c r="A28" s="313" t="s">
        <v>70</v>
      </c>
      <c r="B28" s="32" t="s">
        <v>491</v>
      </c>
      <c r="C28" s="33"/>
      <c r="D28" s="33"/>
      <c r="E28" s="33">
        <v>30</v>
      </c>
      <c r="F28" s="33">
        <v>30</v>
      </c>
      <c r="G28" s="34">
        <f t="shared" si="1"/>
        <v>100</v>
      </c>
    </row>
    <row r="29" spans="1:7" ht="12" customHeight="1">
      <c r="A29" s="313" t="s">
        <v>72</v>
      </c>
      <c r="B29" s="352" t="s">
        <v>69</v>
      </c>
      <c r="C29" s="30">
        <f>SUM(C30:C33)</f>
        <v>300203</v>
      </c>
      <c r="D29" s="30">
        <f>SUM(D30:D33)</f>
        <v>95860</v>
      </c>
      <c r="E29" s="30">
        <f>SUM(E30:E33)</f>
        <v>95860</v>
      </c>
      <c r="F29" s="30">
        <f>SUM(F30:F33)</f>
        <v>105208</v>
      </c>
      <c r="G29" s="31">
        <f>F29/E29*100</f>
        <v>109.75172126017108</v>
      </c>
    </row>
    <row r="30" spans="1:7" ht="12" customHeight="1">
      <c r="A30" s="313" t="s">
        <v>74</v>
      </c>
      <c r="B30" s="32" t="s">
        <v>71</v>
      </c>
      <c r="C30" s="33">
        <f>5574+54727</f>
        <v>60301</v>
      </c>
      <c r="D30" s="33">
        <v>19000</v>
      </c>
      <c r="E30" s="33">
        <v>19000</v>
      </c>
      <c r="F30" s="33">
        <v>26436</v>
      </c>
      <c r="G30" s="34">
        <f>F30/E30*100</f>
        <v>139.13684210526316</v>
      </c>
    </row>
    <row r="31" spans="1:7" ht="12" customHeight="1">
      <c r="A31" s="313" t="s">
        <v>76</v>
      </c>
      <c r="B31" s="32" t="s">
        <v>73</v>
      </c>
      <c r="C31" s="33">
        <v>5793</v>
      </c>
      <c r="D31" s="33">
        <v>6860</v>
      </c>
      <c r="E31" s="33">
        <v>6860</v>
      </c>
      <c r="F31" s="33">
        <v>25843</v>
      </c>
      <c r="G31" s="34">
        <f>F31/E31*100</f>
        <v>376.7201166180758</v>
      </c>
    </row>
    <row r="32" spans="1:7" ht="12" customHeight="1">
      <c r="A32" s="313" t="s">
        <v>78</v>
      </c>
      <c r="B32" s="32" t="s">
        <v>75</v>
      </c>
      <c r="C32" s="33"/>
      <c r="D32" s="33"/>
      <c r="E32" s="33"/>
      <c r="F32" s="33"/>
      <c r="G32" s="34"/>
    </row>
    <row r="33" spans="1:7" ht="12" customHeight="1">
      <c r="A33" s="313" t="s">
        <v>80</v>
      </c>
      <c r="B33" s="32" t="s">
        <v>77</v>
      </c>
      <c r="C33" s="33">
        <v>234109</v>
      </c>
      <c r="D33" s="33">
        <v>70000</v>
      </c>
      <c r="E33" s="33">
        <v>70000</v>
      </c>
      <c r="F33" s="33">
        <v>52929</v>
      </c>
      <c r="G33" s="34">
        <f>F33/E33*100</f>
        <v>75.61285714285715</v>
      </c>
    </row>
    <row r="34" spans="1:8" s="38" customFormat="1" ht="12" customHeight="1">
      <c r="A34" s="313" t="s">
        <v>82</v>
      </c>
      <c r="B34" s="352" t="s">
        <v>79</v>
      </c>
      <c r="C34" s="30">
        <f>C35+C37</f>
        <v>1927879</v>
      </c>
      <c r="D34" s="30">
        <f>D35+D37</f>
        <v>968784</v>
      </c>
      <c r="E34" s="30">
        <f>E35+E37</f>
        <v>967279</v>
      </c>
      <c r="F34" s="30">
        <f>F35+F37</f>
        <v>607779</v>
      </c>
      <c r="G34" s="31">
        <f>F34/E34*100</f>
        <v>62.8338876373828</v>
      </c>
      <c r="H34" s="37"/>
    </row>
    <row r="35" spans="1:7" ht="12" customHeight="1">
      <c r="A35" s="313" t="s">
        <v>83</v>
      </c>
      <c r="B35" s="32" t="s">
        <v>81</v>
      </c>
      <c r="C35" s="33">
        <f>1720942+13279</f>
        <v>1734221</v>
      </c>
      <c r="D35" s="33">
        <v>965284</v>
      </c>
      <c r="E35" s="33">
        <v>946315</v>
      </c>
      <c r="F35" s="33">
        <v>587165</v>
      </c>
      <c r="G35" s="34">
        <f>F35/E35*100</f>
        <v>62.047521174239016</v>
      </c>
    </row>
    <row r="36" spans="1:7" ht="12" customHeight="1">
      <c r="A36" s="313" t="s">
        <v>84</v>
      </c>
      <c r="B36" s="352" t="s">
        <v>439</v>
      </c>
      <c r="C36" s="33">
        <v>1316762</v>
      </c>
      <c r="D36" s="33">
        <v>124500</v>
      </c>
      <c r="E36" s="33">
        <v>124500</v>
      </c>
      <c r="F36" s="33">
        <v>143758</v>
      </c>
      <c r="G36" s="34">
        <f>F36/E36*100</f>
        <v>115.46827309236949</v>
      </c>
    </row>
    <row r="37" spans="1:7" ht="12" customHeight="1">
      <c r="A37" s="313" t="s">
        <v>85</v>
      </c>
      <c r="B37" s="352" t="s">
        <v>440</v>
      </c>
      <c r="C37" s="33">
        <v>193658</v>
      </c>
      <c r="D37" s="33">
        <v>3500</v>
      </c>
      <c r="E37" s="33">
        <v>20964</v>
      </c>
      <c r="F37" s="33">
        <v>20614</v>
      </c>
      <c r="G37" s="34">
        <f>F37/E37*100</f>
        <v>98.3304712841061</v>
      </c>
    </row>
    <row r="38" spans="1:7" ht="12" customHeight="1">
      <c r="A38" s="313" t="s">
        <v>87</v>
      </c>
      <c r="B38" s="352" t="s">
        <v>439</v>
      </c>
      <c r="C38" s="33">
        <v>100000</v>
      </c>
      <c r="D38" s="33"/>
      <c r="E38" s="33"/>
      <c r="F38" s="33"/>
      <c r="G38" s="34"/>
    </row>
    <row r="39" spans="1:7" ht="12" customHeight="1">
      <c r="A39" s="313" t="s">
        <v>89</v>
      </c>
      <c r="B39" s="352" t="s">
        <v>86</v>
      </c>
      <c r="C39" s="30">
        <f>C40+C41</f>
        <v>504909</v>
      </c>
      <c r="D39" s="30">
        <f>D40+D41</f>
        <v>1612936</v>
      </c>
      <c r="E39" s="30">
        <f>E40+E41</f>
        <v>1965138</v>
      </c>
      <c r="F39" s="30">
        <f>F40+F41</f>
        <v>869205</v>
      </c>
      <c r="G39" s="31">
        <f>F39/E39*100</f>
        <v>44.23124482860746</v>
      </c>
    </row>
    <row r="40" spans="1:7" ht="12" customHeight="1">
      <c r="A40" s="313" t="s">
        <v>91</v>
      </c>
      <c r="B40" s="32" t="s">
        <v>88</v>
      </c>
      <c r="C40" s="33">
        <v>51235</v>
      </c>
      <c r="D40" s="33"/>
      <c r="E40" s="33">
        <v>62642</v>
      </c>
      <c r="F40" s="33">
        <v>136736</v>
      </c>
      <c r="G40" s="34">
        <f>F40/E40*100</f>
        <v>218.28166405925737</v>
      </c>
    </row>
    <row r="41" spans="1:7" ht="12" customHeight="1">
      <c r="A41" s="313" t="s">
        <v>93</v>
      </c>
      <c r="B41" s="32" t="s">
        <v>90</v>
      </c>
      <c r="C41" s="33">
        <v>453674</v>
      </c>
      <c r="D41" s="33">
        <v>1612936</v>
      </c>
      <c r="E41" s="33">
        <v>1902496</v>
      </c>
      <c r="F41" s="33">
        <v>732469</v>
      </c>
      <c r="G41" s="34">
        <f>F41/E41*100</f>
        <v>38.50042260272821</v>
      </c>
    </row>
    <row r="42" spans="1:7" ht="12" customHeight="1">
      <c r="A42" s="313" t="s">
        <v>94</v>
      </c>
      <c r="B42" s="352" t="s">
        <v>92</v>
      </c>
      <c r="C42" s="30">
        <v>26682</v>
      </c>
      <c r="D42" s="30">
        <v>6500</v>
      </c>
      <c r="E42" s="30">
        <v>6500</v>
      </c>
      <c r="F42" s="30">
        <v>5308</v>
      </c>
      <c r="G42" s="31">
        <f>F42/E42*100</f>
        <v>81.66153846153847</v>
      </c>
    </row>
    <row r="43" spans="1:7" ht="12" customHeight="1" thickBot="1">
      <c r="A43" s="313" t="s">
        <v>96</v>
      </c>
      <c r="B43" s="353"/>
      <c r="C43" s="39"/>
      <c r="D43" s="39"/>
      <c r="E43" s="39"/>
      <c r="F43" s="39"/>
      <c r="G43" s="56"/>
    </row>
    <row r="44" spans="1:8" s="42" customFormat="1" ht="18.75" customHeight="1" thickBot="1">
      <c r="A44" s="313" t="s">
        <v>98</v>
      </c>
      <c r="B44" s="356" t="s">
        <v>95</v>
      </c>
      <c r="C44" s="57">
        <f>SUM(C5+C17+C29+C34+C39+C42)</f>
        <v>6921151</v>
      </c>
      <c r="D44" s="57">
        <f>SUM(D5+D17+D29+D34+D39+D42)</f>
        <v>4690957</v>
      </c>
      <c r="E44" s="57">
        <f>SUM(E5+E17+E29+E34+E39+E42)</f>
        <v>6190564</v>
      </c>
      <c r="F44" s="57">
        <f>SUM(F5+F17+F29+F34+F39+F42)</f>
        <v>5054471</v>
      </c>
      <c r="G44" s="58">
        <f>F44/E44*100</f>
        <v>81.64798877775918</v>
      </c>
      <c r="H44" s="41"/>
    </row>
    <row r="45" spans="1:7" ht="12" customHeight="1">
      <c r="A45" s="313" t="s">
        <v>100</v>
      </c>
      <c r="B45" s="351" t="s">
        <v>97</v>
      </c>
      <c r="C45" s="28">
        <f>SUM(C46:C47)</f>
        <v>1269575</v>
      </c>
      <c r="D45" s="28">
        <f>SUM(D46:D47)</f>
        <v>1200000</v>
      </c>
      <c r="E45" s="28">
        <f>SUM(E46:E47)</f>
        <v>1730905</v>
      </c>
      <c r="F45" s="28">
        <f>SUM(F46:F47)</f>
        <v>783639</v>
      </c>
      <c r="G45" s="29">
        <f>F45/E45*100</f>
        <v>45.27336855575552</v>
      </c>
    </row>
    <row r="46" spans="1:7" ht="12" customHeight="1">
      <c r="A46" s="313" t="s">
        <v>102</v>
      </c>
      <c r="B46" s="32" t="s">
        <v>99</v>
      </c>
      <c r="C46" s="33">
        <f>1055399+1164</f>
        <v>1056563</v>
      </c>
      <c r="D46" s="33">
        <v>200000</v>
      </c>
      <c r="E46" s="33">
        <v>407348</v>
      </c>
      <c r="F46" s="33">
        <v>407349</v>
      </c>
      <c r="G46" s="34">
        <f>F46/E46*100</f>
        <v>100.00024549034241</v>
      </c>
    </row>
    <row r="47" spans="1:7" ht="12" customHeight="1">
      <c r="A47" s="313" t="s">
        <v>104</v>
      </c>
      <c r="B47" s="32" t="s">
        <v>101</v>
      </c>
      <c r="C47" s="33">
        <v>213012</v>
      </c>
      <c r="D47" s="33">
        <v>1000000</v>
      </c>
      <c r="E47" s="33">
        <v>1323557</v>
      </c>
      <c r="F47" s="33">
        <v>376290</v>
      </c>
      <c r="G47" s="34">
        <f>F47/E47*100</f>
        <v>28.430207388121552</v>
      </c>
    </row>
    <row r="48" spans="1:7" ht="12" customHeight="1">
      <c r="A48" s="313" t="s">
        <v>105</v>
      </c>
      <c r="B48" s="32" t="s">
        <v>103</v>
      </c>
      <c r="C48" s="33"/>
      <c r="D48" s="33"/>
      <c r="E48" s="33"/>
      <c r="F48" s="33"/>
      <c r="G48" s="34"/>
    </row>
    <row r="49" spans="1:7" ht="10.5" customHeight="1">
      <c r="A49" s="313" t="s">
        <v>107</v>
      </c>
      <c r="B49" s="32"/>
      <c r="C49" s="33"/>
      <c r="D49" s="33"/>
      <c r="E49" s="33"/>
      <c r="F49" s="33"/>
      <c r="G49" s="34"/>
    </row>
    <row r="50" spans="1:7" ht="12" customHeight="1">
      <c r="A50" s="313" t="s">
        <v>109</v>
      </c>
      <c r="B50" s="352" t="s">
        <v>106</v>
      </c>
      <c r="C50" s="30"/>
      <c r="D50" s="30">
        <f>SUM(D51:D52)</f>
        <v>0</v>
      </c>
      <c r="E50" s="30">
        <f>SUM(E51:E52)</f>
        <v>0</v>
      </c>
      <c r="F50" s="30">
        <f>SUM(F51:F52)</f>
        <v>0</v>
      </c>
      <c r="G50" s="31"/>
    </row>
    <row r="51" spans="1:7" ht="12" customHeight="1">
      <c r="A51" s="313" t="s">
        <v>111</v>
      </c>
      <c r="B51" s="32" t="s">
        <v>108</v>
      </c>
      <c r="C51" s="33"/>
      <c r="D51" s="33"/>
      <c r="E51" s="33"/>
      <c r="F51" s="33"/>
      <c r="G51" s="34"/>
    </row>
    <row r="52" spans="1:7" ht="12" customHeight="1">
      <c r="A52" s="313" t="s">
        <v>113</v>
      </c>
      <c r="B52" s="32" t="s">
        <v>110</v>
      </c>
      <c r="C52" s="33"/>
      <c r="D52" s="33"/>
      <c r="E52" s="33"/>
      <c r="F52" s="33"/>
      <c r="G52" s="34"/>
    </row>
    <row r="53" spans="1:7" ht="12" customHeight="1">
      <c r="A53" s="313" t="s">
        <v>115</v>
      </c>
      <c r="B53" s="352" t="s">
        <v>112</v>
      </c>
      <c r="C53" s="30"/>
      <c r="D53" s="30"/>
      <c r="E53" s="30"/>
      <c r="F53" s="30"/>
      <c r="G53" s="34"/>
    </row>
    <row r="54" spans="1:7" ht="12" customHeight="1">
      <c r="A54" s="313" t="s">
        <v>117</v>
      </c>
      <c r="B54" s="352" t="s">
        <v>114</v>
      </c>
      <c r="C54" s="30">
        <f>SUM(C55:C57)</f>
        <v>149725</v>
      </c>
      <c r="D54" s="30">
        <f>SUM(D55:D57)</f>
        <v>0</v>
      </c>
      <c r="E54" s="30">
        <f>SUM(E55:E57)</f>
        <v>0</v>
      </c>
      <c r="F54" s="30">
        <f>SUM(F55:F57)</f>
        <v>0</v>
      </c>
      <c r="G54" s="31"/>
    </row>
    <row r="55" spans="1:7" ht="12" customHeight="1">
      <c r="A55" s="313" t="s">
        <v>119</v>
      </c>
      <c r="B55" s="32" t="s">
        <v>116</v>
      </c>
      <c r="C55" s="33"/>
      <c r="D55" s="33"/>
      <c r="E55" s="33"/>
      <c r="F55" s="33"/>
      <c r="G55" s="34"/>
    </row>
    <row r="56" spans="1:7" ht="12" customHeight="1">
      <c r="A56" s="313" t="s">
        <v>121</v>
      </c>
      <c r="B56" s="32" t="s">
        <v>118</v>
      </c>
      <c r="C56" s="33">
        <v>149725</v>
      </c>
      <c r="D56" s="33"/>
      <c r="E56" s="33"/>
      <c r="F56" s="33"/>
      <c r="G56" s="34"/>
    </row>
    <row r="57" spans="1:7" ht="12" customHeight="1">
      <c r="A57" s="313" t="s">
        <v>123</v>
      </c>
      <c r="B57" s="32" t="s">
        <v>120</v>
      </c>
      <c r="C57" s="33"/>
      <c r="D57" s="33"/>
      <c r="E57" s="33"/>
      <c r="F57" s="33"/>
      <c r="G57" s="34"/>
    </row>
    <row r="58" spans="1:7" ht="12" customHeight="1">
      <c r="A58" s="313" t="s">
        <v>124</v>
      </c>
      <c r="B58" s="352" t="s">
        <v>122</v>
      </c>
      <c r="C58" s="30">
        <v>-196108</v>
      </c>
      <c r="D58" s="30"/>
      <c r="E58" s="30"/>
      <c r="F58" s="30">
        <v>-7024</v>
      </c>
      <c r="G58" s="31"/>
    </row>
    <row r="59" spans="1:7" ht="11.25" customHeight="1" thickBot="1">
      <c r="A59" s="313" t="s">
        <v>126</v>
      </c>
      <c r="B59" s="353"/>
      <c r="C59" s="43"/>
      <c r="D59" s="43"/>
      <c r="E59" s="43"/>
      <c r="F59" s="43"/>
      <c r="G59" s="56"/>
    </row>
    <row r="60" spans="1:7" ht="18.75" customHeight="1" thickBot="1">
      <c r="A60" s="313" t="s">
        <v>130</v>
      </c>
      <c r="B60" s="357" t="s">
        <v>125</v>
      </c>
      <c r="C60" s="44">
        <f>SUM(C50+C53+C54+C58)</f>
        <v>-46383</v>
      </c>
      <c r="D60" s="44">
        <f>SUM(D50+D53+D54+D58)</f>
        <v>0</v>
      </c>
      <c r="E60" s="44">
        <f>SUM(E50+E53+E54+E58)</f>
        <v>0</v>
      </c>
      <c r="F60" s="44">
        <f>SUM(F50+F53+F54+F58)</f>
        <v>-7024</v>
      </c>
      <c r="G60" s="45"/>
    </row>
    <row r="61" spans="1:8" s="42" customFormat="1" ht="18.75" customHeight="1" thickBot="1">
      <c r="A61" s="727" t="s">
        <v>132</v>
      </c>
      <c r="B61" s="358" t="s">
        <v>764</v>
      </c>
      <c r="C61" s="102">
        <f>SUM(C44+C45+C60)</f>
        <v>8144343</v>
      </c>
      <c r="D61" s="102">
        <f>SUM(D44+D45+D60)</f>
        <v>5890957</v>
      </c>
      <c r="E61" s="102">
        <f>SUM(E44+E45+E60)</f>
        <v>7921469</v>
      </c>
      <c r="F61" s="102">
        <f>SUM(F44+F45+F60)</f>
        <v>5831086</v>
      </c>
      <c r="G61" s="359">
        <f>F61/E61*100</f>
        <v>73.61116984741088</v>
      </c>
      <c r="H61" s="41"/>
    </row>
    <row r="62" spans="1:6" ht="12.75">
      <c r="A62" s="46"/>
      <c r="C62" s="47"/>
      <c r="D62" s="47"/>
      <c r="E62" s="47"/>
      <c r="F62" s="47"/>
    </row>
    <row r="63" spans="1:7" ht="15">
      <c r="A63" s="852" t="s">
        <v>127</v>
      </c>
      <c r="B63" s="852"/>
      <c r="C63" s="852"/>
      <c r="D63" s="852"/>
      <c r="E63" s="852"/>
      <c r="F63" s="852"/>
      <c r="G63" s="852"/>
    </row>
    <row r="64" spans="1:7" ht="13.5" thickBot="1">
      <c r="A64" s="46"/>
      <c r="B64" s="48"/>
      <c r="C64" s="49"/>
      <c r="D64" s="49"/>
      <c r="E64" s="851" t="s">
        <v>770</v>
      </c>
      <c r="F64" s="851"/>
      <c r="G64" s="851"/>
    </row>
    <row r="65" spans="1:7" ht="13.5" thickBot="1">
      <c r="A65" s="311"/>
      <c r="B65" s="305" t="s">
        <v>0</v>
      </c>
      <c r="C65" s="21" t="s">
        <v>1</v>
      </c>
      <c r="D65" s="21" t="s">
        <v>22</v>
      </c>
      <c r="E65" s="21" t="s">
        <v>23</v>
      </c>
      <c r="F65" s="22" t="s">
        <v>24</v>
      </c>
      <c r="G65" s="23" t="s">
        <v>25</v>
      </c>
    </row>
    <row r="66" spans="1:8" s="53" customFormat="1" ht="35.25" customHeight="1" thickBot="1">
      <c r="A66" s="318"/>
      <c r="B66" s="314" t="s">
        <v>128</v>
      </c>
      <c r="C66" s="50" t="s">
        <v>129</v>
      </c>
      <c r="D66" s="50" t="s">
        <v>28</v>
      </c>
      <c r="E66" s="50" t="s">
        <v>468</v>
      </c>
      <c r="F66" s="25" t="s">
        <v>490</v>
      </c>
      <c r="G66" s="51" t="s">
        <v>29</v>
      </c>
      <c r="H66" s="52"/>
    </row>
    <row r="67" spans="1:7" ht="12.75">
      <c r="A67" s="313" t="s">
        <v>134</v>
      </c>
      <c r="B67" s="306" t="s">
        <v>131</v>
      </c>
      <c r="C67" s="28">
        <f>SUM(C68:C72)</f>
        <v>6359917</v>
      </c>
      <c r="D67" s="28">
        <f>SUM(D68:D71)</f>
        <v>3012428</v>
      </c>
      <c r="E67" s="28">
        <f>SUM(E68:E71)</f>
        <v>3695870</v>
      </c>
      <c r="F67" s="28">
        <f>SUM(F68:F71)</f>
        <v>3501465</v>
      </c>
      <c r="G67" s="29">
        <f>F67/E67*100</f>
        <v>94.73993944592208</v>
      </c>
    </row>
    <row r="68" spans="1:7" ht="12.75">
      <c r="A68" s="313" t="s">
        <v>134</v>
      </c>
      <c r="B68" s="308" t="s">
        <v>133</v>
      </c>
      <c r="C68" s="33">
        <f>2461382+91226</f>
        <v>2552608</v>
      </c>
      <c r="D68" s="33">
        <v>687606</v>
      </c>
      <c r="E68" s="33">
        <v>502317</v>
      </c>
      <c r="F68" s="33">
        <v>497268</v>
      </c>
      <c r="G68" s="34">
        <f>F68/E68*100</f>
        <v>98.99485782882125</v>
      </c>
    </row>
    <row r="69" spans="1:7" ht="12.75">
      <c r="A69" s="313" t="s">
        <v>136</v>
      </c>
      <c r="B69" s="308" t="s">
        <v>135</v>
      </c>
      <c r="C69" s="33">
        <v>2290774</v>
      </c>
      <c r="D69" s="33">
        <v>130000</v>
      </c>
      <c r="E69" s="33">
        <v>160727</v>
      </c>
      <c r="F69" s="33">
        <v>156169</v>
      </c>
      <c r="G69" s="34">
        <f>F69/E69*100</f>
        <v>97.16413545950587</v>
      </c>
    </row>
    <row r="70" spans="1:7" ht="12.75">
      <c r="A70" s="313" t="s">
        <v>138</v>
      </c>
      <c r="B70" s="308" t="s">
        <v>137</v>
      </c>
      <c r="C70" s="33">
        <v>627115</v>
      </c>
      <c r="D70" s="33">
        <v>1434287</v>
      </c>
      <c r="E70" s="33">
        <v>2261933</v>
      </c>
      <c r="F70" s="33">
        <v>2206460</v>
      </c>
      <c r="G70" s="34">
        <f>F70/E70*100</f>
        <v>97.54754009071003</v>
      </c>
    </row>
    <row r="71" spans="1:7" ht="12.75">
      <c r="A71" s="313" t="s">
        <v>139</v>
      </c>
      <c r="B71" s="308" t="s">
        <v>489</v>
      </c>
      <c r="C71" s="33">
        <v>889420</v>
      </c>
      <c r="D71" s="33">
        <v>760535</v>
      </c>
      <c r="E71" s="33">
        <v>770893</v>
      </c>
      <c r="F71" s="54">
        <v>641568</v>
      </c>
      <c r="G71" s="34">
        <f>F71/E71*100</f>
        <v>83.22400125568659</v>
      </c>
    </row>
    <row r="72" spans="1:7" ht="11.25" customHeight="1">
      <c r="A72" s="313" t="s">
        <v>141</v>
      </c>
      <c r="B72" s="308" t="s">
        <v>140</v>
      </c>
      <c r="C72" s="54"/>
      <c r="D72" s="33"/>
      <c r="E72" s="33"/>
      <c r="F72" s="33"/>
      <c r="G72" s="34"/>
    </row>
    <row r="73" spans="1:8" ht="12.75">
      <c r="A73" s="313" t="s">
        <v>143</v>
      </c>
      <c r="B73" s="308" t="s">
        <v>142</v>
      </c>
      <c r="C73" s="33">
        <v>2790547</v>
      </c>
      <c r="D73" s="33">
        <v>1062859</v>
      </c>
      <c r="E73" s="33">
        <v>936221</v>
      </c>
      <c r="F73" s="33">
        <v>864041</v>
      </c>
      <c r="G73" s="34">
        <f>F73/E73*100</f>
        <v>92.29028188857117</v>
      </c>
      <c r="H73" s="55"/>
    </row>
    <row r="74" spans="1:8" ht="12.75">
      <c r="A74" s="313" t="s">
        <v>145</v>
      </c>
      <c r="B74" s="308" t="s">
        <v>144</v>
      </c>
      <c r="C74" s="33">
        <v>722304</v>
      </c>
      <c r="D74" s="33">
        <v>252255</v>
      </c>
      <c r="E74" s="33">
        <v>214868</v>
      </c>
      <c r="F74" s="33">
        <v>215148</v>
      </c>
      <c r="G74" s="34">
        <f>F74/E74*100</f>
        <v>100.13031256399279</v>
      </c>
      <c r="H74" s="55"/>
    </row>
    <row r="75" spans="1:8" ht="12.75">
      <c r="A75" s="313" t="s">
        <v>147</v>
      </c>
      <c r="B75" s="308" t="s">
        <v>146</v>
      </c>
      <c r="C75" s="33">
        <v>91226</v>
      </c>
      <c r="D75" s="33">
        <v>700</v>
      </c>
      <c r="E75" s="33">
        <v>494</v>
      </c>
      <c r="F75" s="33">
        <v>494</v>
      </c>
      <c r="G75" s="34">
        <f>F75/E75*100</f>
        <v>100</v>
      </c>
      <c r="H75" s="55"/>
    </row>
    <row r="76" spans="1:8" ht="12.75">
      <c r="A76" s="313" t="s">
        <v>149</v>
      </c>
      <c r="B76" s="308" t="s">
        <v>148</v>
      </c>
      <c r="C76" s="33">
        <v>1629675</v>
      </c>
      <c r="D76" s="33">
        <v>997463</v>
      </c>
      <c r="E76" s="33">
        <v>1219029</v>
      </c>
      <c r="F76" s="33">
        <v>1159450</v>
      </c>
      <c r="G76" s="34">
        <f>F76/E76*100</f>
        <v>95.11258550863023</v>
      </c>
      <c r="H76" s="55"/>
    </row>
    <row r="77" spans="1:8" ht="12.75">
      <c r="A77" s="313" t="s">
        <v>151</v>
      </c>
      <c r="B77" s="308" t="s">
        <v>150</v>
      </c>
      <c r="C77" s="33"/>
      <c r="D77" s="33"/>
      <c r="E77" s="33"/>
      <c r="F77" s="33"/>
      <c r="G77" s="34"/>
      <c r="H77" s="55"/>
    </row>
    <row r="78" spans="1:8" ht="12.75">
      <c r="A78" s="313" t="s">
        <v>153</v>
      </c>
      <c r="B78" s="308" t="s">
        <v>152</v>
      </c>
      <c r="C78" s="33">
        <v>43930</v>
      </c>
      <c r="D78" s="33">
        <v>30000</v>
      </c>
      <c r="E78" s="33">
        <v>30000</v>
      </c>
      <c r="F78" s="33">
        <v>16981</v>
      </c>
      <c r="G78" s="34">
        <f>F78/E78*100</f>
        <v>56.60333333333334</v>
      </c>
      <c r="H78" s="55"/>
    </row>
    <row r="79" spans="1:8" ht="12.75">
      <c r="A79" s="313" t="s">
        <v>155</v>
      </c>
      <c r="B79" s="308" t="s">
        <v>154</v>
      </c>
      <c r="C79" s="33">
        <f>100978-38636</f>
        <v>62342</v>
      </c>
      <c r="D79" s="33">
        <v>307111</v>
      </c>
      <c r="E79" s="33">
        <v>920706</v>
      </c>
      <c r="F79" s="33">
        <v>950913</v>
      </c>
      <c r="G79" s="34">
        <f>F79/E79*100</f>
        <v>103.28085186802302</v>
      </c>
      <c r="H79" s="55"/>
    </row>
    <row r="80" spans="1:8" ht="12.75">
      <c r="A80" s="313" t="s">
        <v>157</v>
      </c>
      <c r="B80" s="315" t="s">
        <v>156</v>
      </c>
      <c r="C80" s="33">
        <v>356050</v>
      </c>
      <c r="D80" s="33">
        <v>362040</v>
      </c>
      <c r="E80" s="33">
        <v>374552</v>
      </c>
      <c r="F80" s="33">
        <v>294438</v>
      </c>
      <c r="G80" s="34">
        <f>F80/E80*100</f>
        <v>78.61071359917982</v>
      </c>
      <c r="H80" s="55"/>
    </row>
    <row r="81" spans="1:8" ht="12.75">
      <c r="A81" s="313" t="s">
        <v>159</v>
      </c>
      <c r="B81" s="315" t="s">
        <v>158</v>
      </c>
      <c r="C81" s="33">
        <v>20000</v>
      </c>
      <c r="D81" s="33"/>
      <c r="E81" s="33"/>
      <c r="F81" s="33"/>
      <c r="G81" s="34"/>
      <c r="H81" s="55"/>
    </row>
    <row r="82" spans="1:8" ht="12.75">
      <c r="A82" s="313" t="s">
        <v>161</v>
      </c>
      <c r="B82" s="315" t="s">
        <v>160</v>
      </c>
      <c r="C82" s="33">
        <v>643843</v>
      </c>
      <c r="D82" s="33"/>
      <c r="E82" s="33"/>
      <c r="F82" s="33"/>
      <c r="G82" s="34"/>
      <c r="H82" s="55"/>
    </row>
    <row r="83" spans="1:7" ht="12.75">
      <c r="A83" s="313" t="s">
        <v>163</v>
      </c>
      <c r="B83" s="315" t="s">
        <v>162</v>
      </c>
      <c r="C83" s="33"/>
      <c r="D83" s="33"/>
      <c r="E83" s="33"/>
      <c r="F83" s="33"/>
      <c r="G83" s="34"/>
    </row>
    <row r="84" spans="1:7" ht="12" customHeight="1">
      <c r="A84" s="313" t="s">
        <v>164</v>
      </c>
      <c r="B84" s="315"/>
      <c r="C84" s="33"/>
      <c r="D84" s="33"/>
      <c r="E84" s="33"/>
      <c r="F84" s="33"/>
      <c r="G84" s="34"/>
    </row>
    <row r="85" spans="1:7" ht="12.75">
      <c r="A85" s="313" t="s">
        <v>166</v>
      </c>
      <c r="B85" s="307" t="s">
        <v>165</v>
      </c>
      <c r="C85" s="30">
        <f>SUM(C86:C92)</f>
        <v>1159488</v>
      </c>
      <c r="D85" s="30">
        <f>SUM(D86:D92)</f>
        <v>2008186</v>
      </c>
      <c r="E85" s="30">
        <f>SUM(E86:E92)</f>
        <v>2561609</v>
      </c>
      <c r="F85" s="30">
        <f>SUM(F86:F92)</f>
        <v>1389734</v>
      </c>
      <c r="G85" s="31">
        <f aca="true" t="shared" si="2" ref="G85:G90">F85/E85*100</f>
        <v>54.252385902766584</v>
      </c>
    </row>
    <row r="86" spans="1:7" ht="12.75">
      <c r="A86" s="313" t="s">
        <v>168</v>
      </c>
      <c r="B86" s="308" t="s">
        <v>167</v>
      </c>
      <c r="C86" s="33">
        <v>723187</v>
      </c>
      <c r="D86" s="33">
        <v>1538839</v>
      </c>
      <c r="E86" s="33">
        <v>1752722</v>
      </c>
      <c r="F86" s="33">
        <v>589057</v>
      </c>
      <c r="G86" s="34">
        <f t="shared" si="2"/>
        <v>33.60812496220165</v>
      </c>
    </row>
    <row r="87" spans="1:7" ht="12.75">
      <c r="A87" s="313" t="s">
        <v>170</v>
      </c>
      <c r="B87" s="308" t="s">
        <v>169</v>
      </c>
      <c r="C87" s="33">
        <v>269922</v>
      </c>
      <c r="D87" s="33">
        <v>212144</v>
      </c>
      <c r="E87" s="33">
        <v>507942</v>
      </c>
      <c r="F87" s="33">
        <v>610343</v>
      </c>
      <c r="G87" s="34">
        <f t="shared" si="2"/>
        <v>120.1599788952282</v>
      </c>
    </row>
    <row r="88" spans="1:7" ht="12.75">
      <c r="A88" s="313" t="s">
        <v>172</v>
      </c>
      <c r="B88" s="315" t="s">
        <v>171</v>
      </c>
      <c r="C88" s="33">
        <v>95583</v>
      </c>
      <c r="D88" s="33">
        <v>70000</v>
      </c>
      <c r="E88" s="33">
        <v>70000</v>
      </c>
      <c r="F88" s="33">
        <v>53943</v>
      </c>
      <c r="G88" s="34">
        <f t="shared" si="2"/>
        <v>77.06142857142856</v>
      </c>
    </row>
    <row r="89" spans="1:7" ht="12.75">
      <c r="A89" s="313" t="s">
        <v>174</v>
      </c>
      <c r="B89" s="308" t="s">
        <v>173</v>
      </c>
      <c r="C89" s="33">
        <v>9960</v>
      </c>
      <c r="D89" s="33"/>
      <c r="E89" s="33">
        <v>43242</v>
      </c>
      <c r="F89" s="33">
        <v>12422</v>
      </c>
      <c r="G89" s="34">
        <f t="shared" si="2"/>
        <v>28.726700892650666</v>
      </c>
    </row>
    <row r="90" spans="1:7" ht="12.75">
      <c r="A90" s="313" t="s">
        <v>176</v>
      </c>
      <c r="B90" s="315" t="s">
        <v>175</v>
      </c>
      <c r="C90" s="33">
        <v>2100</v>
      </c>
      <c r="D90" s="33">
        <v>187203</v>
      </c>
      <c r="E90" s="33">
        <v>187203</v>
      </c>
      <c r="F90" s="33">
        <v>123469</v>
      </c>
      <c r="G90" s="34">
        <f t="shared" si="2"/>
        <v>65.95460542833182</v>
      </c>
    </row>
    <row r="91" spans="1:7" ht="12.75">
      <c r="A91" s="313" t="s">
        <v>178</v>
      </c>
      <c r="B91" s="308" t="s">
        <v>177</v>
      </c>
      <c r="C91" s="33"/>
      <c r="D91" s="33"/>
      <c r="E91" s="33"/>
      <c r="F91" s="33"/>
      <c r="G91" s="34"/>
    </row>
    <row r="92" spans="1:7" ht="12.75">
      <c r="A92" s="313" t="s">
        <v>180</v>
      </c>
      <c r="B92" s="315" t="s">
        <v>179</v>
      </c>
      <c r="C92" s="33">
        <v>58736</v>
      </c>
      <c r="D92" s="33"/>
      <c r="E92" s="33">
        <v>500</v>
      </c>
      <c r="F92" s="33">
        <v>500</v>
      </c>
      <c r="G92" s="34">
        <f>F92/E92*100</f>
        <v>100</v>
      </c>
    </row>
    <row r="93" spans="1:7" ht="12.75">
      <c r="A93" s="313" t="s">
        <v>182</v>
      </c>
      <c r="B93" s="315" t="s">
        <v>181</v>
      </c>
      <c r="C93" s="33"/>
      <c r="D93" s="33"/>
      <c r="E93" s="33"/>
      <c r="F93" s="33"/>
      <c r="G93" s="34"/>
    </row>
    <row r="94" spans="1:7" ht="11.25" customHeight="1">
      <c r="A94" s="313" t="s">
        <v>183</v>
      </c>
      <c r="B94" s="315"/>
      <c r="C94" s="33"/>
      <c r="D94" s="33"/>
      <c r="E94" s="33"/>
      <c r="F94" s="33"/>
      <c r="G94" s="34"/>
    </row>
    <row r="95" spans="1:7" ht="12.75">
      <c r="A95" s="313" t="s">
        <v>185</v>
      </c>
      <c r="B95" s="307" t="s">
        <v>184</v>
      </c>
      <c r="C95" s="30">
        <f>SUM(C96:C98)</f>
        <v>0</v>
      </c>
      <c r="D95" s="30">
        <f>SUM(D96:D98)</f>
        <v>775153</v>
      </c>
      <c r="E95" s="30">
        <f>SUM(E96:E98)</f>
        <v>1176224</v>
      </c>
      <c r="F95" s="30">
        <f>SUM(F96:F98)</f>
        <v>0</v>
      </c>
      <c r="G95" s="31">
        <f>F95/E95*100</f>
        <v>0</v>
      </c>
    </row>
    <row r="96" spans="1:7" ht="12.75">
      <c r="A96" s="313" t="s">
        <v>187</v>
      </c>
      <c r="B96" s="308" t="s">
        <v>186</v>
      </c>
      <c r="C96" s="33"/>
      <c r="D96" s="33"/>
      <c r="E96" s="33"/>
      <c r="F96" s="33"/>
      <c r="G96" s="34"/>
    </row>
    <row r="97" spans="1:7" ht="12.75">
      <c r="A97" s="313" t="s">
        <v>189</v>
      </c>
      <c r="B97" s="308" t="s">
        <v>188</v>
      </c>
      <c r="C97" s="33">
        <v>0</v>
      </c>
      <c r="D97" s="33">
        <v>61083</v>
      </c>
      <c r="E97" s="33">
        <v>398881</v>
      </c>
      <c r="F97" s="33"/>
      <c r="G97" s="34"/>
    </row>
    <row r="98" spans="1:7" ht="12.75">
      <c r="A98" s="313" t="s">
        <v>191</v>
      </c>
      <c r="B98" s="308" t="s">
        <v>190</v>
      </c>
      <c r="C98" s="33">
        <v>0</v>
      </c>
      <c r="D98" s="33">
        <v>714070</v>
      </c>
      <c r="E98" s="33">
        <v>777343</v>
      </c>
      <c r="F98" s="33"/>
      <c r="G98" s="34"/>
    </row>
    <row r="99" spans="1:7" ht="13.5" thickBot="1">
      <c r="A99" s="313" t="s">
        <v>193</v>
      </c>
      <c r="B99" s="309" t="s">
        <v>192</v>
      </c>
      <c r="C99" s="43"/>
      <c r="D99" s="43"/>
      <c r="E99" s="43"/>
      <c r="F99" s="43"/>
      <c r="G99" s="56"/>
    </row>
    <row r="100" spans="1:8" s="42" customFormat="1" ht="18.75" customHeight="1" thickBot="1">
      <c r="A100" s="313" t="s">
        <v>195</v>
      </c>
      <c r="B100" s="310" t="s">
        <v>194</v>
      </c>
      <c r="C100" s="57">
        <f>SUM(C67+C85+C95+C99)</f>
        <v>7519405</v>
      </c>
      <c r="D100" s="57">
        <f>SUM(D67+D85+D95+D99)</f>
        <v>5795767</v>
      </c>
      <c r="E100" s="57">
        <f>SUM(E67+E85+E95+E99)</f>
        <v>7433703</v>
      </c>
      <c r="F100" s="57">
        <f>SUM(F67+F85+F95+F99)</f>
        <v>4891199</v>
      </c>
      <c r="G100" s="384">
        <f>F100/E100*100</f>
        <v>65.79761123090336</v>
      </c>
      <c r="H100" s="41"/>
    </row>
    <row r="101" spans="1:7" ht="12.75">
      <c r="A101" s="313" t="s">
        <v>197</v>
      </c>
      <c r="B101" s="306" t="s">
        <v>196</v>
      </c>
      <c r="C101" s="28">
        <f>SUM(C102:C107)</f>
        <v>216096</v>
      </c>
      <c r="D101" s="28">
        <f>SUM(D102:D107)</f>
        <v>95190</v>
      </c>
      <c r="E101" s="28">
        <f>SUM(E102:E107)</f>
        <v>487766</v>
      </c>
      <c r="F101" s="28">
        <f>SUM(F102:F106)</f>
        <v>631930</v>
      </c>
      <c r="G101" s="31">
        <f>F101/E101*100</f>
        <v>129.55597561125623</v>
      </c>
    </row>
    <row r="102" spans="1:7" ht="12.75">
      <c r="A102" s="313" t="s">
        <v>199</v>
      </c>
      <c r="B102" s="308" t="s">
        <v>198</v>
      </c>
      <c r="C102" s="33">
        <v>136096</v>
      </c>
      <c r="D102" s="33"/>
      <c r="E102" s="33"/>
      <c r="F102" s="33"/>
      <c r="G102" s="34"/>
    </row>
    <row r="103" spans="1:7" ht="12.75">
      <c r="A103" s="313" t="s">
        <v>201</v>
      </c>
      <c r="B103" s="308" t="s">
        <v>200</v>
      </c>
      <c r="C103" s="33">
        <v>80000</v>
      </c>
      <c r="D103" s="33">
        <v>95190</v>
      </c>
      <c r="E103" s="33">
        <v>95190</v>
      </c>
      <c r="F103" s="33">
        <v>155188</v>
      </c>
      <c r="G103" s="34">
        <f>F103/E103*100</f>
        <v>163.02973001365692</v>
      </c>
    </row>
    <row r="104" spans="1:7" ht="12.75">
      <c r="A104" s="313" t="s">
        <v>203</v>
      </c>
      <c r="B104" s="308" t="s">
        <v>492</v>
      </c>
      <c r="C104" s="33"/>
      <c r="D104" s="33"/>
      <c r="E104" s="33">
        <v>392576</v>
      </c>
      <c r="F104" s="33">
        <v>411017</v>
      </c>
      <c r="G104" s="34">
        <f>F104/E104*100</f>
        <v>104.69743438213237</v>
      </c>
    </row>
    <row r="105" spans="1:7" ht="12.75">
      <c r="A105" s="313" t="s">
        <v>205</v>
      </c>
      <c r="B105" s="308" t="s">
        <v>202</v>
      </c>
      <c r="C105" s="33"/>
      <c r="D105" s="33"/>
      <c r="E105" s="33"/>
      <c r="F105" s="33"/>
      <c r="G105" s="34"/>
    </row>
    <row r="106" spans="1:7" ht="12.75">
      <c r="A106" s="313" t="s">
        <v>207</v>
      </c>
      <c r="B106" s="308" t="s">
        <v>204</v>
      </c>
      <c r="C106" s="33"/>
      <c r="D106" s="33"/>
      <c r="E106" s="33"/>
      <c r="F106" s="33">
        <v>65725</v>
      </c>
      <c r="G106" s="34"/>
    </row>
    <row r="107" spans="1:7" ht="12.75" customHeight="1">
      <c r="A107" s="313" t="s">
        <v>209</v>
      </c>
      <c r="B107" s="316" t="s">
        <v>206</v>
      </c>
      <c r="C107" s="33"/>
      <c r="D107" s="33"/>
      <c r="E107" s="33"/>
      <c r="F107" s="30">
        <f>SUM(F108:F109)</f>
        <v>0</v>
      </c>
      <c r="G107" s="34"/>
    </row>
    <row r="108" spans="1:7" ht="12.75">
      <c r="A108" s="313" t="s">
        <v>211</v>
      </c>
      <c r="B108" s="315" t="s">
        <v>208</v>
      </c>
      <c r="C108" s="33"/>
      <c r="D108" s="33"/>
      <c r="E108" s="33"/>
      <c r="F108" s="33"/>
      <c r="G108" s="34"/>
    </row>
    <row r="109" spans="1:9" ht="12.75">
      <c r="A109" s="313" t="s">
        <v>213</v>
      </c>
      <c r="B109" s="315" t="s">
        <v>210</v>
      </c>
      <c r="C109" s="33"/>
      <c r="D109" s="33"/>
      <c r="E109" s="33"/>
      <c r="F109" s="33"/>
      <c r="G109" s="34"/>
      <c r="I109" s="381"/>
    </row>
    <row r="110" spans="1:7" ht="13.5" thickBot="1">
      <c r="A110" s="313" t="s">
        <v>215</v>
      </c>
      <c r="B110" s="309" t="s">
        <v>212</v>
      </c>
      <c r="C110" s="39">
        <v>-260625</v>
      </c>
      <c r="D110" s="59"/>
      <c r="E110" s="59"/>
      <c r="F110" s="39">
        <v>-123073</v>
      </c>
      <c r="G110" s="40"/>
    </row>
    <row r="111" spans="1:8" s="42" customFormat="1" ht="18.75" customHeight="1" thickBot="1">
      <c r="A111" s="313" t="s">
        <v>216</v>
      </c>
      <c r="B111" s="382" t="s">
        <v>214</v>
      </c>
      <c r="C111" s="383">
        <f>SUM(C101+C107+C110)</f>
        <v>-44529</v>
      </c>
      <c r="D111" s="383">
        <f>SUM(D101+D107+D110)</f>
        <v>95190</v>
      </c>
      <c r="E111" s="383">
        <f>SUM(E101+E107+E110)</f>
        <v>487766</v>
      </c>
      <c r="F111" s="383">
        <f>SUM(F101+F107+F110)</f>
        <v>508857</v>
      </c>
      <c r="G111" s="384">
        <f>F111/E111*100</f>
        <v>104.32399962276992</v>
      </c>
      <c r="H111" s="41"/>
    </row>
    <row r="112" spans="1:8" s="42" customFormat="1" ht="18.75" customHeight="1" thickBot="1">
      <c r="A112" s="313" t="s">
        <v>217</v>
      </c>
      <c r="B112" s="361" t="s">
        <v>766</v>
      </c>
      <c r="C112" s="102">
        <f>SUM(C100+C111)</f>
        <v>7474876</v>
      </c>
      <c r="D112" s="102">
        <f>SUM(D100+D111)</f>
        <v>5890957</v>
      </c>
      <c r="E112" s="102">
        <f>SUM(E100+E111)</f>
        <v>7921469</v>
      </c>
      <c r="F112" s="102">
        <f>SUM(F100+F111)</f>
        <v>5400056</v>
      </c>
      <c r="G112" s="359">
        <f>F112/E112*100</f>
        <v>68.1698811167474</v>
      </c>
      <c r="H112" s="41"/>
    </row>
    <row r="113" spans="1:7" ht="13.5" thickBot="1">
      <c r="A113" s="313" t="s">
        <v>218</v>
      </c>
      <c r="B113" s="317"/>
      <c r="C113" s="60"/>
      <c r="D113" s="60"/>
      <c r="E113" s="60"/>
      <c r="F113" s="60"/>
      <c r="G113" s="45"/>
    </row>
    <row r="114" spans="1:8" s="42" customFormat="1" ht="18.75" customHeight="1" thickBot="1">
      <c r="A114" s="313" t="s">
        <v>457</v>
      </c>
      <c r="B114" s="362" t="s">
        <v>767</v>
      </c>
      <c r="C114" s="87">
        <f>SUM(C44-C100)</f>
        <v>-598254</v>
      </c>
      <c r="D114" s="87">
        <f>SUM(D44-D100)</f>
        <v>-1104810</v>
      </c>
      <c r="E114" s="87">
        <f>SUM(E44-E100)</f>
        <v>-1243139</v>
      </c>
      <c r="F114" s="87">
        <f>SUM(F44-F100)</f>
        <v>163272</v>
      </c>
      <c r="G114" s="58"/>
      <c r="H114" s="41"/>
    </row>
    <row r="115" spans="1:8" s="42" customFormat="1" ht="18.75" customHeight="1" thickBot="1">
      <c r="A115" s="727" t="s">
        <v>765</v>
      </c>
      <c r="B115" s="363" t="s">
        <v>768</v>
      </c>
      <c r="C115" s="87">
        <f>SUM(C60-C111)</f>
        <v>-1854</v>
      </c>
      <c r="D115" s="87">
        <f>SUM(D60-D111)</f>
        <v>-95190</v>
      </c>
      <c r="E115" s="87">
        <f>SUM(E60-E111)</f>
        <v>-487766</v>
      </c>
      <c r="F115" s="87">
        <f>SUM(F60-F111)</f>
        <v>-515881</v>
      </c>
      <c r="G115" s="58"/>
      <c r="H115" s="41"/>
    </row>
    <row r="116" ht="12.75">
      <c r="G116" s="61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</sheetData>
  <sheetProtection/>
  <mergeCells count="4">
    <mergeCell ref="E2:G2"/>
    <mergeCell ref="E64:G64"/>
    <mergeCell ref="A1:G1"/>
    <mergeCell ref="A63:G63"/>
  </mergeCells>
  <printOptions horizontalCentered="1" verticalCentered="1"/>
  <pageMargins left="0.25" right="0.25" top="0.74" bottom="0.4724409448818898" header="0.35" footer="0.07874015748031496"/>
  <pageSetup horizontalDpi="600" verticalDpi="600" orientation="portrait" scale="95" r:id="rId1"/>
  <headerFooter alignWithMargins="0">
    <oddHeader>&amp;L &amp;9 1. melléklet a .../...(....) önkormányzati rendelethez&amp;C&amp;"Arial CE,Félkövér"&amp;11
2013.évi pénzügyi mérleg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P1" sqref="P1:R1"/>
    </sheetView>
  </sheetViews>
  <sheetFormatPr defaultColWidth="9.00390625" defaultRowHeight="12.75"/>
  <cols>
    <col min="1" max="1" width="4.125" style="446" bestFit="1" customWidth="1"/>
    <col min="2" max="2" width="35.375" style="449" customWidth="1"/>
    <col min="3" max="3" width="12.375" style="449" customWidth="1"/>
    <col min="4" max="4" width="16.375" style="449" customWidth="1"/>
    <col min="5" max="5" width="12.75390625" style="449" hidden="1" customWidth="1"/>
    <col min="6" max="6" width="15.25390625" style="510" customWidth="1"/>
    <col min="7" max="7" width="13.625" style="449" customWidth="1"/>
    <col min="8" max="10" width="0" style="449" hidden="1" customWidth="1"/>
    <col min="11" max="11" width="14.00390625" style="449" hidden="1" customWidth="1"/>
    <col min="12" max="12" width="0" style="449" hidden="1" customWidth="1"/>
    <col min="13" max="13" width="12.125" style="449" hidden="1" customWidth="1"/>
    <col min="14" max="14" width="10.625" style="449" customWidth="1"/>
    <col min="15" max="17" width="10.75390625" style="449" customWidth="1"/>
    <col min="18" max="18" width="13.625" style="449" customWidth="1"/>
    <col min="19" max="19" width="11.125" style="449" hidden="1" customWidth="1"/>
    <col min="20" max="20" width="0" style="449" hidden="1" customWidth="1"/>
    <col min="21" max="16384" width="9.125" style="449" customWidth="1"/>
  </cols>
  <sheetData>
    <row r="1" spans="2:18" ht="29.25" customHeight="1" thickBot="1">
      <c r="B1" s="447"/>
      <c r="C1" s="447"/>
      <c r="D1" s="447"/>
      <c r="E1" s="447"/>
      <c r="F1" s="448"/>
      <c r="G1" s="447"/>
      <c r="H1" s="447"/>
      <c r="I1" s="447"/>
      <c r="J1" s="447"/>
      <c r="K1" s="447"/>
      <c r="L1" s="447"/>
      <c r="M1" s="447"/>
      <c r="N1" s="447"/>
      <c r="O1" s="447"/>
      <c r="P1" s="851" t="s">
        <v>770</v>
      </c>
      <c r="Q1" s="851"/>
      <c r="R1" s="851"/>
    </row>
    <row r="2" spans="1:18" s="446" customFormat="1" ht="13.5" thickBot="1">
      <c r="A2" s="450"/>
      <c r="B2" s="451" t="s">
        <v>0</v>
      </c>
      <c r="C2" s="452" t="s">
        <v>1</v>
      </c>
      <c r="D2" s="452" t="s">
        <v>22</v>
      </c>
      <c r="E2" s="452"/>
      <c r="F2" s="453" t="s">
        <v>23</v>
      </c>
      <c r="G2" s="452" t="s">
        <v>24</v>
      </c>
      <c r="H2" s="452"/>
      <c r="I2" s="452"/>
      <c r="J2" s="452"/>
      <c r="K2" s="452"/>
      <c r="L2" s="452"/>
      <c r="M2" s="452"/>
      <c r="N2" s="452" t="s">
        <v>25</v>
      </c>
      <c r="O2" s="452" t="s">
        <v>273</v>
      </c>
      <c r="P2" s="452" t="s">
        <v>220</v>
      </c>
      <c r="Q2" s="452" t="s">
        <v>221</v>
      </c>
      <c r="R2" s="454" t="s">
        <v>222</v>
      </c>
    </row>
    <row r="3" spans="1:18" ht="60.75" thickBot="1">
      <c r="A3" s="455"/>
      <c r="B3" s="456" t="s">
        <v>3</v>
      </c>
      <c r="C3" s="457" t="s">
        <v>544</v>
      </c>
      <c r="D3" s="457" t="s">
        <v>563</v>
      </c>
      <c r="E3" s="457" t="s">
        <v>545</v>
      </c>
      <c r="F3" s="458" t="s">
        <v>546</v>
      </c>
      <c r="G3" s="457" t="s">
        <v>547</v>
      </c>
      <c r="H3" s="459"/>
      <c r="I3" s="459"/>
      <c r="J3" s="460">
        <v>2006</v>
      </c>
      <c r="K3" s="457" t="s">
        <v>548</v>
      </c>
      <c r="L3" s="460">
        <v>2007</v>
      </c>
      <c r="M3" s="457" t="s">
        <v>549</v>
      </c>
      <c r="N3" s="460">
        <v>2014</v>
      </c>
      <c r="O3" s="460">
        <v>2015</v>
      </c>
      <c r="P3" s="460">
        <v>2016</v>
      </c>
      <c r="Q3" s="460">
        <v>2017</v>
      </c>
      <c r="R3" s="461" t="s">
        <v>564</v>
      </c>
    </row>
    <row r="4" spans="1:18" ht="29.25" customHeight="1">
      <c r="A4" s="462" t="s">
        <v>4</v>
      </c>
      <c r="B4" s="465" t="s">
        <v>550</v>
      </c>
      <c r="C4" s="466">
        <v>239476</v>
      </c>
      <c r="D4" s="473">
        <v>156180</v>
      </c>
      <c r="E4" s="467">
        <v>38471</v>
      </c>
      <c r="F4" s="468">
        <v>156180</v>
      </c>
      <c r="G4" s="467">
        <v>45716</v>
      </c>
      <c r="H4" s="469"/>
      <c r="I4" s="469"/>
      <c r="J4" s="474" t="s">
        <v>551</v>
      </c>
      <c r="K4" s="470" t="s">
        <v>552</v>
      </c>
      <c r="L4" s="474" t="s">
        <v>551</v>
      </c>
      <c r="M4" s="468">
        <v>13883</v>
      </c>
      <c r="N4" s="471">
        <v>156180</v>
      </c>
      <c r="O4" s="472"/>
      <c r="P4" s="463"/>
      <c r="Q4" s="463"/>
      <c r="R4" s="464"/>
    </row>
    <row r="5" spans="1:18" ht="30.75">
      <c r="A5" s="462" t="s">
        <v>6</v>
      </c>
      <c r="B5" s="465" t="s">
        <v>553</v>
      </c>
      <c r="C5" s="466">
        <v>49942</v>
      </c>
      <c r="D5" s="473">
        <v>8611</v>
      </c>
      <c r="E5" s="475">
        <v>38471</v>
      </c>
      <c r="F5" s="476">
        <v>8611</v>
      </c>
      <c r="G5" s="475">
        <v>42062</v>
      </c>
      <c r="H5" s="469"/>
      <c r="I5" s="469"/>
      <c r="J5" s="474" t="s">
        <v>551</v>
      </c>
      <c r="K5" s="470" t="s">
        <v>552</v>
      </c>
      <c r="L5" s="474" t="s">
        <v>551</v>
      </c>
      <c r="M5" s="468">
        <v>6889</v>
      </c>
      <c r="N5" s="471">
        <v>8611</v>
      </c>
      <c r="O5" s="472"/>
      <c r="P5" s="463"/>
      <c r="Q5" s="463"/>
      <c r="R5" s="464"/>
    </row>
    <row r="6" spans="1:18" ht="29.25" customHeight="1">
      <c r="A6" s="462" t="s">
        <v>8</v>
      </c>
      <c r="B6" s="465" t="s">
        <v>554</v>
      </c>
      <c r="C6" s="466">
        <v>13582</v>
      </c>
      <c r="D6" s="473">
        <v>5433</v>
      </c>
      <c r="E6" s="467">
        <v>39023</v>
      </c>
      <c r="F6" s="468">
        <v>5433</v>
      </c>
      <c r="G6" s="467">
        <v>42648</v>
      </c>
      <c r="H6" s="469"/>
      <c r="I6" s="469"/>
      <c r="J6" s="474"/>
      <c r="K6" s="470" t="s">
        <v>555</v>
      </c>
      <c r="L6" s="474" t="s">
        <v>551</v>
      </c>
      <c r="M6" s="474" t="s">
        <v>551</v>
      </c>
      <c r="N6" s="468">
        <v>5433</v>
      </c>
      <c r="O6" s="468"/>
      <c r="P6" s="468"/>
      <c r="Q6" s="468"/>
      <c r="R6" s="485"/>
    </row>
    <row r="7" spans="1:18" ht="29.25" customHeight="1">
      <c r="A7" s="462" t="s">
        <v>10</v>
      </c>
      <c r="B7" s="486" t="s">
        <v>556</v>
      </c>
      <c r="C7" s="487">
        <f>SUM(C4:C6)</f>
        <v>303000</v>
      </c>
      <c r="D7" s="487">
        <f>SUM(D4:D6)</f>
        <v>170224</v>
      </c>
      <c r="E7" s="487">
        <f>SUM(E4:E6)</f>
        <v>115965</v>
      </c>
      <c r="F7" s="487">
        <f>SUM(F4:F6)</f>
        <v>170224</v>
      </c>
      <c r="G7" s="488" t="s">
        <v>551</v>
      </c>
      <c r="H7" s="489"/>
      <c r="I7" s="489"/>
      <c r="J7" s="490"/>
      <c r="K7" s="491"/>
      <c r="L7" s="490"/>
      <c r="M7" s="490"/>
      <c r="N7" s="487">
        <f>SUM(N4:N6)</f>
        <v>170224</v>
      </c>
      <c r="O7" s="487">
        <f>SUM(O4:O6)</f>
        <v>0</v>
      </c>
      <c r="P7" s="487">
        <f>SUM(P4:P6)</f>
        <v>0</v>
      </c>
      <c r="Q7" s="487">
        <f>SUM(Q4:Q6)</f>
        <v>0</v>
      </c>
      <c r="R7" s="492">
        <f>SUM(R4:R6)</f>
        <v>0</v>
      </c>
    </row>
    <row r="8" spans="1:18" ht="29.25" customHeight="1">
      <c r="A8" s="462" t="s">
        <v>12</v>
      </c>
      <c r="B8" s="465" t="s">
        <v>557</v>
      </c>
      <c r="C8" s="466">
        <v>250000</v>
      </c>
      <c r="D8" s="487"/>
      <c r="E8" s="467"/>
      <c r="F8" s="468"/>
      <c r="G8" s="493"/>
      <c r="H8" s="469"/>
      <c r="I8" s="469"/>
      <c r="J8" s="474"/>
      <c r="K8" s="470"/>
      <c r="L8" s="474"/>
      <c r="M8" s="474"/>
      <c r="N8" s="468"/>
      <c r="O8" s="468"/>
      <c r="P8" s="468"/>
      <c r="Q8" s="468"/>
      <c r="R8" s="464"/>
    </row>
    <row r="9" spans="1:18" ht="29.25" customHeight="1">
      <c r="A9" s="462" t="s">
        <v>35</v>
      </c>
      <c r="B9" s="465" t="s">
        <v>558</v>
      </c>
      <c r="C9" s="466">
        <v>103850</v>
      </c>
      <c r="D9" s="487"/>
      <c r="E9" s="467"/>
      <c r="F9" s="468"/>
      <c r="G9" s="494"/>
      <c r="H9" s="469"/>
      <c r="I9" s="469"/>
      <c r="J9" s="474"/>
      <c r="K9" s="470"/>
      <c r="L9" s="474"/>
      <c r="M9" s="474"/>
      <c r="N9" s="468"/>
      <c r="O9" s="468"/>
      <c r="P9" s="468"/>
      <c r="Q9" s="468"/>
      <c r="R9" s="485"/>
    </row>
    <row r="10" spans="1:18" ht="29.25" customHeight="1">
      <c r="A10" s="462" t="s">
        <v>37</v>
      </c>
      <c r="B10" s="486" t="s">
        <v>559</v>
      </c>
      <c r="C10" s="487">
        <f>SUM(C8:C9)</f>
        <v>353850</v>
      </c>
      <c r="D10" s="487">
        <f>SUM(D8:D9)</f>
        <v>0</v>
      </c>
      <c r="E10" s="495"/>
      <c r="F10" s="487">
        <f>SUM(F8:F9)</f>
        <v>0</v>
      </c>
      <c r="G10" s="488" t="s">
        <v>551</v>
      </c>
      <c r="H10" s="489"/>
      <c r="I10" s="489"/>
      <c r="J10" s="490">
        <f>SUM(J4:J9)</f>
        <v>0</v>
      </c>
      <c r="K10" s="491"/>
      <c r="L10" s="490">
        <f>SUM(L4:L9)</f>
        <v>0</v>
      </c>
      <c r="M10" s="490">
        <f>SUM(M4:M9)</f>
        <v>20772</v>
      </c>
      <c r="N10" s="487">
        <f>SUM(N8:N9)</f>
        <v>0</v>
      </c>
      <c r="O10" s="487">
        <f>SUM(O8:O9)</f>
        <v>0</v>
      </c>
      <c r="P10" s="487">
        <f>SUM(P8:P9)</f>
        <v>0</v>
      </c>
      <c r="Q10" s="487">
        <f>SUM(Q8:Q9)</f>
        <v>0</v>
      </c>
      <c r="R10" s="492">
        <f>SUM(R8:R9)</f>
        <v>0</v>
      </c>
    </row>
    <row r="11" spans="1:18" ht="29.25" customHeight="1" thickBot="1">
      <c r="A11" s="462" t="s">
        <v>39</v>
      </c>
      <c r="B11" s="477" t="s">
        <v>560</v>
      </c>
      <c r="C11" s="478">
        <v>1056080</v>
      </c>
      <c r="D11" s="479">
        <v>336249</v>
      </c>
      <c r="E11" s="480"/>
      <c r="F11" s="481">
        <v>336249</v>
      </c>
      <c r="G11" s="480">
        <v>45473</v>
      </c>
      <c r="H11" s="482"/>
      <c r="I11" s="482"/>
      <c r="J11" s="483"/>
      <c r="K11" s="484"/>
      <c r="L11" s="483"/>
      <c r="M11" s="483"/>
      <c r="N11" s="481">
        <v>336249</v>
      </c>
      <c r="O11" s="481"/>
      <c r="P11" s="481"/>
      <c r="Q11" s="481"/>
      <c r="R11" s="496"/>
    </row>
    <row r="12" spans="1:18" ht="28.5" customHeight="1" thickBot="1">
      <c r="A12" s="462" t="s">
        <v>41</v>
      </c>
      <c r="B12" s="729" t="s">
        <v>561</v>
      </c>
      <c r="C12" s="497">
        <f>SUM(C7+C10+C11)</f>
        <v>1712930</v>
      </c>
      <c r="D12" s="497">
        <f>SUM(D7+D10+D11)</f>
        <v>506473</v>
      </c>
      <c r="E12" s="497">
        <f>SUM(E7+E10+E11)</f>
        <v>115965</v>
      </c>
      <c r="F12" s="497">
        <f>SUM(F7+F10+F11)</f>
        <v>506473</v>
      </c>
      <c r="G12" s="498" t="s">
        <v>551</v>
      </c>
      <c r="H12" s="499">
        <f aca="true" t="shared" si="0" ref="H12:M12">H10+H11</f>
        <v>0</v>
      </c>
      <c r="I12" s="499">
        <f t="shared" si="0"/>
        <v>0</v>
      </c>
      <c r="J12" s="500">
        <f t="shared" si="0"/>
        <v>0</v>
      </c>
      <c r="K12" s="501">
        <f t="shared" si="0"/>
        <v>0</v>
      </c>
      <c r="L12" s="500">
        <f t="shared" si="0"/>
        <v>0</v>
      </c>
      <c r="M12" s="500">
        <f t="shared" si="0"/>
        <v>20772</v>
      </c>
      <c r="N12" s="497">
        <f>SUM(N7+N10+N11)</f>
        <v>506473</v>
      </c>
      <c r="O12" s="497">
        <f>SUM(O7+O10+O11)</f>
        <v>0</v>
      </c>
      <c r="P12" s="497">
        <f>SUM(P7+P10+P11)</f>
        <v>0</v>
      </c>
      <c r="Q12" s="497">
        <f>SUM(Q7+Q10+Q11)</f>
        <v>0</v>
      </c>
      <c r="R12" s="502">
        <f>SUM(R7+R10+R11)</f>
        <v>0</v>
      </c>
    </row>
    <row r="13" spans="1:18" ht="39" customHeight="1" thickBot="1">
      <c r="A13" s="503" t="s">
        <v>43</v>
      </c>
      <c r="B13" s="504" t="s">
        <v>562</v>
      </c>
      <c r="C13" s="505">
        <v>99526</v>
      </c>
      <c r="D13" s="506">
        <v>99526</v>
      </c>
      <c r="E13" s="505"/>
      <c r="F13" s="505">
        <v>99526</v>
      </c>
      <c r="G13" s="507">
        <v>42004</v>
      </c>
      <c r="H13" s="505"/>
      <c r="I13" s="505"/>
      <c r="J13" s="505"/>
      <c r="K13" s="505"/>
      <c r="L13" s="505"/>
      <c r="M13" s="505"/>
      <c r="N13" s="505">
        <v>99526</v>
      </c>
      <c r="O13" s="505"/>
      <c r="P13" s="508"/>
      <c r="Q13" s="508"/>
      <c r="R13" s="509"/>
    </row>
  </sheetData>
  <mergeCells count="1">
    <mergeCell ref="P1:R1"/>
  </mergeCells>
  <printOptions horizontalCentered="1" verticalCentered="1"/>
  <pageMargins left="0.7874015748031497" right="0.7874015748031497" top="0.17" bottom="0.48" header="0.48" footer="0.33"/>
  <pageSetup horizontalDpi="600" verticalDpi="600" orientation="landscape" paperSize="9" scale="80" r:id="rId1"/>
  <headerFooter alignWithMargins="0">
    <oddHeader>&amp;L&amp;9 10. melléklet a...../.....(...) önkormányzati rendelethez&amp;C&amp;"Arial CE,Félkövér"&amp;11
Kisvárda Város Önkormányzatának adósságot keletkeztető ügyletekből és kezességvállalásokból fennálló  kötelezettségei 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J43"/>
  <sheetViews>
    <sheetView zoomScale="75" zoomScaleNormal="75" workbookViewId="0" topLeftCell="A1">
      <selection activeCell="G4" sqref="G4:I4"/>
    </sheetView>
  </sheetViews>
  <sheetFormatPr defaultColWidth="9.00390625" defaultRowHeight="12.75"/>
  <cols>
    <col min="1" max="1" width="42.00390625" style="0" customWidth="1"/>
    <col min="2" max="4" width="14.875" style="0" customWidth="1"/>
    <col min="5" max="5" width="8.375" style="0" customWidth="1"/>
    <col min="6" max="6" width="43.00390625" style="0" customWidth="1"/>
    <col min="7" max="9" width="14.75390625" style="0" customWidth="1"/>
  </cols>
  <sheetData>
    <row r="4" spans="1:9" ht="16.5" thickBot="1">
      <c r="A4" s="511"/>
      <c r="B4" s="511"/>
      <c r="C4" s="511"/>
      <c r="D4" s="511"/>
      <c r="E4" s="511"/>
      <c r="F4" s="511"/>
      <c r="G4" s="851" t="s">
        <v>770</v>
      </c>
      <c r="H4" s="851"/>
      <c r="I4" s="851"/>
    </row>
    <row r="5" spans="1:9" s="266" customFormat="1" ht="32.25" thickBot="1">
      <c r="A5" s="125" t="s">
        <v>566</v>
      </c>
      <c r="B5" s="126" t="s">
        <v>567</v>
      </c>
      <c r="C5" s="126" t="s">
        <v>568</v>
      </c>
      <c r="D5" s="541" t="s">
        <v>569</v>
      </c>
      <c r="E5" s="515"/>
      <c r="F5" s="512" t="s">
        <v>570</v>
      </c>
      <c r="G5" s="513" t="s">
        <v>567</v>
      </c>
      <c r="H5" s="513" t="s">
        <v>568</v>
      </c>
      <c r="I5" s="514" t="s">
        <v>569</v>
      </c>
    </row>
    <row r="6" spans="1:9" ht="15.75">
      <c r="A6" s="516" t="s">
        <v>571</v>
      </c>
      <c r="B6" s="517">
        <v>72664</v>
      </c>
      <c r="C6" s="517">
        <v>72664</v>
      </c>
      <c r="D6" s="518">
        <v>3236</v>
      </c>
      <c r="E6" s="519"/>
      <c r="F6" s="516" t="s">
        <v>572</v>
      </c>
      <c r="G6" s="517">
        <v>6818489</v>
      </c>
      <c r="H6" s="517">
        <v>5407354</v>
      </c>
      <c r="I6" s="518">
        <v>5407354</v>
      </c>
    </row>
    <row r="7" spans="1:9" ht="15.75">
      <c r="A7" s="520" t="s">
        <v>573</v>
      </c>
      <c r="B7" s="521">
        <v>6480307</v>
      </c>
      <c r="C7" s="521">
        <v>6507015</v>
      </c>
      <c r="D7" s="522">
        <v>6619869</v>
      </c>
      <c r="E7" s="519"/>
      <c r="F7" s="520" t="s">
        <v>574</v>
      </c>
      <c r="G7" s="521">
        <v>1805469</v>
      </c>
      <c r="H7" s="521">
        <v>3254074</v>
      </c>
      <c r="I7" s="522">
        <v>5759254</v>
      </c>
    </row>
    <row r="8" spans="1:10" ht="15.75">
      <c r="A8" s="520" t="s">
        <v>575</v>
      </c>
      <c r="B8" s="521">
        <v>153367</v>
      </c>
      <c r="C8" s="521">
        <v>153463</v>
      </c>
      <c r="D8" s="522">
        <v>130162</v>
      </c>
      <c r="E8" s="519"/>
      <c r="F8" s="523" t="s">
        <v>576</v>
      </c>
      <c r="G8" s="524">
        <f>SUM(G6:G7)</f>
        <v>8623958</v>
      </c>
      <c r="H8" s="524">
        <f>SUM(H6:H7)</f>
        <v>8661428</v>
      </c>
      <c r="I8" s="525">
        <f>SUM(I6:I7)</f>
        <v>11166608</v>
      </c>
      <c r="J8" t="s">
        <v>577</v>
      </c>
    </row>
    <row r="9" spans="1:9" ht="15.75">
      <c r="A9" s="520" t="s">
        <v>578</v>
      </c>
      <c r="B9" s="521">
        <v>45230</v>
      </c>
      <c r="C9" s="521">
        <v>45230</v>
      </c>
      <c r="D9" s="522">
        <v>39059</v>
      </c>
      <c r="E9" s="519"/>
      <c r="F9" s="520" t="s">
        <v>579</v>
      </c>
      <c r="G9" s="521">
        <v>-1147926</v>
      </c>
      <c r="H9" s="521">
        <v>-1186646</v>
      </c>
      <c r="I9" s="522">
        <v>-654851</v>
      </c>
    </row>
    <row r="10" spans="1:10" ht="15.75">
      <c r="A10" s="520" t="s">
        <v>580</v>
      </c>
      <c r="B10" s="521">
        <v>422916</v>
      </c>
      <c r="C10" s="521">
        <v>422916</v>
      </c>
      <c r="D10" s="522">
        <v>807698</v>
      </c>
      <c r="E10" s="519"/>
      <c r="F10" s="520" t="s">
        <v>581</v>
      </c>
      <c r="G10" s="521">
        <v>693116</v>
      </c>
      <c r="H10" s="521">
        <v>651662</v>
      </c>
      <c r="I10" s="522">
        <v>1186046</v>
      </c>
      <c r="J10" s="526"/>
    </row>
    <row r="11" spans="1:9" ht="15.75">
      <c r="A11" s="523" t="s">
        <v>582</v>
      </c>
      <c r="B11" s="524">
        <f>SUM(B7:B10)</f>
        <v>7101820</v>
      </c>
      <c r="C11" s="524">
        <f>SUM(C7:C10)</f>
        <v>7128624</v>
      </c>
      <c r="D11" s="525">
        <f>SUM(D7:D10)</f>
        <v>7596788</v>
      </c>
      <c r="E11" s="519"/>
      <c r="F11" s="520" t="s">
        <v>583</v>
      </c>
      <c r="G11" s="521">
        <v>-1841042</v>
      </c>
      <c r="H11" s="521">
        <v>-1838308</v>
      </c>
      <c r="I11" s="522">
        <v>-1840897</v>
      </c>
    </row>
    <row r="12" spans="1:9" ht="15.75">
      <c r="A12" s="520" t="s">
        <v>584</v>
      </c>
      <c r="B12" s="521">
        <v>268585</v>
      </c>
      <c r="C12" s="521">
        <v>268585</v>
      </c>
      <c r="D12" s="522">
        <v>269585</v>
      </c>
      <c r="E12" s="519"/>
      <c r="F12" s="520" t="s">
        <v>585</v>
      </c>
      <c r="G12" s="521">
        <v>2896161</v>
      </c>
      <c r="H12" s="521">
        <v>2917551</v>
      </c>
      <c r="I12" s="522">
        <v>2166758</v>
      </c>
    </row>
    <row r="13" spans="1:9" ht="15.75">
      <c r="A13" s="520" t="s">
        <v>586</v>
      </c>
      <c r="B13" s="521">
        <v>17809</v>
      </c>
      <c r="C13" s="521">
        <v>17809</v>
      </c>
      <c r="D13" s="522">
        <v>17809</v>
      </c>
      <c r="E13" s="519"/>
      <c r="F13" s="523" t="s">
        <v>587</v>
      </c>
      <c r="G13" s="524">
        <f>G10+G11+G12</f>
        <v>1748235</v>
      </c>
      <c r="H13" s="524">
        <f>H10+H11+H12</f>
        <v>1730905</v>
      </c>
      <c r="I13" s="525">
        <f>I10+I11+I12</f>
        <v>1511907</v>
      </c>
    </row>
    <row r="14" spans="1:9" ht="15.75">
      <c r="A14" s="520" t="s">
        <v>588</v>
      </c>
      <c r="B14" s="521">
        <v>21950</v>
      </c>
      <c r="C14" s="521">
        <v>21950</v>
      </c>
      <c r="D14" s="522">
        <v>18847</v>
      </c>
      <c r="E14" s="519"/>
      <c r="F14" s="520" t="s">
        <v>589</v>
      </c>
      <c r="G14" s="521"/>
      <c r="H14" s="521"/>
      <c r="I14" s="522"/>
    </row>
    <row r="15" spans="1:9" ht="15.75">
      <c r="A15" s="523" t="s">
        <v>590</v>
      </c>
      <c r="B15" s="524">
        <f>SUM(B12:B14)</f>
        <v>308344</v>
      </c>
      <c r="C15" s="524">
        <f>SUM(C12:C14)</f>
        <v>308344</v>
      </c>
      <c r="D15" s="525">
        <f>SUM(D12:D14)</f>
        <v>306241</v>
      </c>
      <c r="E15" s="519"/>
      <c r="F15" s="520" t="s">
        <v>591</v>
      </c>
      <c r="G15" s="521"/>
      <c r="H15" s="521"/>
      <c r="I15" s="522"/>
    </row>
    <row r="16" spans="1:9" ht="15.75">
      <c r="A16" s="520" t="s">
        <v>592</v>
      </c>
      <c r="B16" s="128">
        <v>3464363</v>
      </c>
      <c r="C16" s="128">
        <v>3464363</v>
      </c>
      <c r="D16" s="167">
        <v>3589260</v>
      </c>
      <c r="E16" s="519"/>
      <c r="F16" s="520" t="s">
        <v>593</v>
      </c>
      <c r="G16" s="521"/>
      <c r="H16" s="521"/>
      <c r="I16" s="522"/>
    </row>
    <row r="17" spans="1:9" ht="15.75">
      <c r="A17" s="520" t="s">
        <v>749</v>
      </c>
      <c r="B17" s="128"/>
      <c r="C17" s="128"/>
      <c r="D17" s="167">
        <v>102436</v>
      </c>
      <c r="E17" s="519"/>
      <c r="F17" s="523" t="s">
        <v>595</v>
      </c>
      <c r="G17" s="524"/>
      <c r="H17" s="524"/>
      <c r="I17" s="525"/>
    </row>
    <row r="18" spans="1:9" ht="15.75">
      <c r="A18" s="520" t="s">
        <v>750</v>
      </c>
      <c r="B18" s="128"/>
      <c r="C18" s="128"/>
      <c r="D18" s="167">
        <v>26770</v>
      </c>
      <c r="E18" s="519"/>
      <c r="F18" s="523" t="s">
        <v>597</v>
      </c>
      <c r="G18" s="524">
        <f>SUM(G13+G17)</f>
        <v>1748235</v>
      </c>
      <c r="H18" s="524">
        <f>SUM(H13+H17)</f>
        <v>1730905</v>
      </c>
      <c r="I18" s="525">
        <f>SUM(I13+I17)</f>
        <v>1511907</v>
      </c>
    </row>
    <row r="19" spans="1:9" ht="15.75">
      <c r="A19" s="523" t="s">
        <v>594</v>
      </c>
      <c r="B19" s="524">
        <f>SUM(B6+B11+B15+B16)</f>
        <v>10947191</v>
      </c>
      <c r="C19" s="524">
        <f>SUM(C6+C11+C15+C16)</f>
        <v>10973995</v>
      </c>
      <c r="D19" s="525">
        <f>SUM(D6+D11+D15+D16+D17+D18)</f>
        <v>11624731</v>
      </c>
      <c r="E19" s="519"/>
      <c r="F19" s="527" t="s">
        <v>598</v>
      </c>
      <c r="G19" s="128">
        <v>1025341</v>
      </c>
      <c r="H19" s="128">
        <v>1025341</v>
      </c>
      <c r="I19" s="167">
        <v>304291</v>
      </c>
    </row>
    <row r="20" spans="1:9" ht="15.75">
      <c r="A20" s="520" t="s">
        <v>596</v>
      </c>
      <c r="B20" s="128">
        <v>3038</v>
      </c>
      <c r="C20" s="128">
        <v>3038</v>
      </c>
      <c r="D20" s="167"/>
      <c r="E20" s="519"/>
      <c r="F20" s="520" t="s">
        <v>600</v>
      </c>
      <c r="G20" s="521">
        <v>446833</v>
      </c>
      <c r="H20" s="521">
        <v>446833</v>
      </c>
      <c r="I20" s="522">
        <v>147641</v>
      </c>
    </row>
    <row r="21" spans="1:9" ht="15.75">
      <c r="A21" s="520" t="s">
        <v>599</v>
      </c>
      <c r="B21" s="128"/>
      <c r="C21" s="128"/>
      <c r="D21" s="167"/>
      <c r="E21" s="519"/>
      <c r="F21" s="520" t="s">
        <v>602</v>
      </c>
      <c r="G21" s="521">
        <v>45081</v>
      </c>
      <c r="H21" s="521">
        <v>45081</v>
      </c>
      <c r="I21" s="522"/>
    </row>
    <row r="22" spans="1:9" ht="15.75">
      <c r="A22" s="520" t="s">
        <v>601</v>
      </c>
      <c r="B22" s="128"/>
      <c r="C22" s="128"/>
      <c r="D22" s="167"/>
      <c r="E22" s="519"/>
      <c r="F22" s="520" t="s">
        <v>603</v>
      </c>
      <c r="G22" s="528"/>
      <c r="H22" s="528"/>
      <c r="I22" s="529"/>
    </row>
    <row r="23" spans="1:9" ht="15.75">
      <c r="A23" s="520"/>
      <c r="B23" s="128"/>
      <c r="C23" s="128"/>
      <c r="D23" s="167"/>
      <c r="E23" s="519"/>
      <c r="F23" s="523" t="s">
        <v>605</v>
      </c>
      <c r="G23" s="524">
        <f>SUM(G19:G22)</f>
        <v>1517255</v>
      </c>
      <c r="H23" s="524">
        <f>SUM(H19:H22)</f>
        <v>1517255</v>
      </c>
      <c r="I23" s="525">
        <f>SUM(I19:I22)</f>
        <v>451932</v>
      </c>
    </row>
    <row r="24" spans="1:9" ht="15.75">
      <c r="A24" s="523" t="s">
        <v>604</v>
      </c>
      <c r="B24" s="524">
        <f>SUM(B20:B22)</f>
        <v>3038</v>
      </c>
      <c r="C24" s="524">
        <f>SUM(C20:C22)</f>
        <v>3038</v>
      </c>
      <c r="D24" s="525">
        <f>SUM(D20:D22)</f>
        <v>0</v>
      </c>
      <c r="E24" s="519"/>
      <c r="F24" s="527" t="s">
        <v>607</v>
      </c>
      <c r="G24" s="128">
        <v>589853</v>
      </c>
      <c r="H24" s="128">
        <v>496640</v>
      </c>
      <c r="I24" s="167">
        <v>22583</v>
      </c>
    </row>
    <row r="25" spans="1:9" ht="15.75">
      <c r="A25" s="520" t="s">
        <v>606</v>
      </c>
      <c r="B25" s="521">
        <v>105380</v>
      </c>
      <c r="C25" s="521">
        <v>104705</v>
      </c>
      <c r="D25" s="522">
        <v>118252</v>
      </c>
      <c r="E25" s="519"/>
      <c r="F25" s="683" t="s">
        <v>751</v>
      </c>
      <c r="H25" s="684">
        <v>93213</v>
      </c>
      <c r="I25" s="522">
        <v>31958</v>
      </c>
    </row>
    <row r="26" spans="1:9" ht="15.75">
      <c r="A26" s="520" t="s">
        <v>608</v>
      </c>
      <c r="B26" s="521">
        <v>9842</v>
      </c>
      <c r="C26" s="521">
        <v>9842</v>
      </c>
      <c r="D26" s="522">
        <v>28852</v>
      </c>
      <c r="E26" s="519"/>
      <c r="F26" s="520" t="s">
        <v>609</v>
      </c>
      <c r="G26" s="521">
        <v>233696</v>
      </c>
      <c r="H26" s="521">
        <v>222355</v>
      </c>
      <c r="I26" s="522">
        <v>27136</v>
      </c>
    </row>
    <row r="27" spans="1:9" ht="15.75">
      <c r="A27" s="520" t="s">
        <v>610</v>
      </c>
      <c r="B27" s="521"/>
      <c r="C27" s="521">
        <v>6500</v>
      </c>
      <c r="D27" s="522">
        <v>6500</v>
      </c>
      <c r="E27" s="519"/>
      <c r="F27" s="520" t="s">
        <v>611</v>
      </c>
      <c r="G27" s="521">
        <v>211147</v>
      </c>
      <c r="H27" s="521">
        <v>200339</v>
      </c>
      <c r="I27" s="522">
        <v>15929</v>
      </c>
    </row>
    <row r="28" spans="1:9" ht="15.75">
      <c r="A28" s="520" t="s">
        <v>612</v>
      </c>
      <c r="B28" s="521">
        <v>6500</v>
      </c>
      <c r="C28" s="521"/>
      <c r="D28" s="522"/>
      <c r="E28" s="519"/>
      <c r="F28" s="520" t="s">
        <v>613</v>
      </c>
      <c r="G28" s="521">
        <v>22549</v>
      </c>
      <c r="H28" s="521">
        <v>22016</v>
      </c>
      <c r="I28" s="685">
        <v>11207</v>
      </c>
    </row>
    <row r="29" spans="1:9" ht="15.75">
      <c r="A29" s="520"/>
      <c r="B29" s="521"/>
      <c r="C29" s="521"/>
      <c r="D29" s="522"/>
      <c r="E29" s="519"/>
      <c r="F29" s="520" t="s">
        <v>614</v>
      </c>
      <c r="G29" s="521">
        <v>107189</v>
      </c>
      <c r="H29" s="521">
        <v>107189</v>
      </c>
      <c r="I29" s="522">
        <v>78118</v>
      </c>
    </row>
    <row r="30" spans="1:9" ht="15.75">
      <c r="A30" s="523" t="s">
        <v>615</v>
      </c>
      <c r="B30" s="524">
        <f>SUM(B25:B29)</f>
        <v>121722</v>
      </c>
      <c r="C30" s="524">
        <f>SUM(C25:C29)</f>
        <v>121047</v>
      </c>
      <c r="D30" s="525">
        <f>SUM(D25:D29)</f>
        <v>153604</v>
      </c>
      <c r="E30" s="519"/>
      <c r="F30" s="520" t="s">
        <v>616</v>
      </c>
      <c r="G30" s="521">
        <v>107189</v>
      </c>
      <c r="H30" s="521">
        <v>107189</v>
      </c>
      <c r="I30" s="522">
        <v>78118</v>
      </c>
    </row>
    <row r="31" spans="1:9" ht="15.75">
      <c r="A31" s="520" t="s">
        <v>617</v>
      </c>
      <c r="B31" s="521"/>
      <c r="C31" s="521"/>
      <c r="D31" s="522"/>
      <c r="E31" s="519"/>
      <c r="F31" s="520" t="s">
        <v>618</v>
      </c>
      <c r="G31" s="521"/>
      <c r="H31" s="521"/>
      <c r="I31" s="522"/>
    </row>
    <row r="32" spans="1:9" ht="15.75">
      <c r="A32" s="520" t="s">
        <v>619</v>
      </c>
      <c r="B32" s="521"/>
      <c r="C32" s="521"/>
      <c r="D32" s="522"/>
      <c r="E32" s="519"/>
      <c r="F32" s="520" t="s">
        <v>620</v>
      </c>
      <c r="G32" s="521"/>
      <c r="H32" s="521"/>
      <c r="I32" s="522"/>
    </row>
    <row r="33" spans="1:9" ht="15.75">
      <c r="A33" s="520" t="s">
        <v>621</v>
      </c>
      <c r="B33" s="521">
        <v>2384</v>
      </c>
      <c r="C33" s="521">
        <v>1585</v>
      </c>
      <c r="D33" s="522">
        <v>2559</v>
      </c>
      <c r="E33" s="519"/>
      <c r="F33" s="520" t="s">
        <v>622</v>
      </c>
      <c r="G33" s="521"/>
      <c r="H33" s="521"/>
      <c r="I33" s="522"/>
    </row>
    <row r="34" spans="1:10" ht="15.75">
      <c r="A34" s="520" t="s">
        <v>624</v>
      </c>
      <c r="B34" s="521">
        <v>1630967</v>
      </c>
      <c r="C34" s="521">
        <v>1617613</v>
      </c>
      <c r="D34" s="522">
        <v>1513690</v>
      </c>
      <c r="E34" s="519"/>
      <c r="F34" s="523" t="s">
        <v>623</v>
      </c>
      <c r="G34" s="524">
        <f>SUM(G24+G26+G29)</f>
        <v>930738</v>
      </c>
      <c r="H34" s="524">
        <f>SUM(H24+H26+H29+H25)</f>
        <v>919397</v>
      </c>
      <c r="I34" s="524">
        <f>SUM(I24+I26+I29+I25)</f>
        <v>159795</v>
      </c>
      <c r="J34" s="526"/>
    </row>
    <row r="35" spans="1:10" ht="15.75">
      <c r="A35" s="520" t="s">
        <v>626</v>
      </c>
      <c r="B35" s="521">
        <v>5744</v>
      </c>
      <c r="C35" s="521">
        <v>5744</v>
      </c>
      <c r="D35" s="522">
        <v>13295</v>
      </c>
      <c r="E35" s="519"/>
      <c r="F35" s="520" t="s">
        <v>625</v>
      </c>
      <c r="G35" s="521">
        <v>17310</v>
      </c>
      <c r="H35" s="521">
        <v>16482</v>
      </c>
      <c r="I35" s="522">
        <v>9758</v>
      </c>
      <c r="J35" s="526"/>
    </row>
    <row r="36" spans="1:9" ht="15.75">
      <c r="A36" s="523" t="s">
        <v>628</v>
      </c>
      <c r="B36" s="524">
        <f>SUM(B31:B35)</f>
        <v>1639095</v>
      </c>
      <c r="C36" s="524">
        <f>SUM(C31:C35)</f>
        <v>1624942</v>
      </c>
      <c r="D36" s="525">
        <f>SUM(D31:D35)</f>
        <v>1529544</v>
      </c>
      <c r="E36" s="519"/>
      <c r="F36" s="520" t="s">
        <v>627</v>
      </c>
      <c r="G36" s="521">
        <v>426</v>
      </c>
      <c r="H36" s="521">
        <v>300</v>
      </c>
      <c r="I36" s="522"/>
    </row>
    <row r="37" spans="1:9" ht="15.75">
      <c r="A37" s="520" t="s">
        <v>630</v>
      </c>
      <c r="B37" s="521">
        <v>111955</v>
      </c>
      <c r="C37" s="521">
        <v>11943</v>
      </c>
      <c r="D37" s="522">
        <v>1749</v>
      </c>
      <c r="E37" s="519"/>
      <c r="F37" s="520" t="s">
        <v>629</v>
      </c>
      <c r="G37" s="521"/>
      <c r="H37" s="521"/>
      <c r="I37" s="522"/>
    </row>
    <row r="38" spans="1:9" ht="15.75">
      <c r="A38" s="520" t="s">
        <v>632</v>
      </c>
      <c r="B38" s="521">
        <v>20665</v>
      </c>
      <c r="C38" s="521">
        <v>16546</v>
      </c>
      <c r="D38" s="522">
        <v>3667</v>
      </c>
      <c r="E38" s="519"/>
      <c r="F38" s="520" t="s">
        <v>631</v>
      </c>
      <c r="G38" s="521">
        <v>5744</v>
      </c>
      <c r="H38" s="521">
        <v>5744</v>
      </c>
      <c r="I38" s="522">
        <v>13295</v>
      </c>
    </row>
    <row r="39" spans="1:9" ht="15.75">
      <c r="A39" s="520" t="s">
        <v>634</v>
      </c>
      <c r="B39" s="521"/>
      <c r="C39" s="521"/>
      <c r="D39" s="522"/>
      <c r="E39" s="530"/>
      <c r="F39" s="520" t="s">
        <v>633</v>
      </c>
      <c r="G39" s="521">
        <v>2706</v>
      </c>
      <c r="H39" s="521">
        <v>2706</v>
      </c>
      <c r="I39" s="522">
        <v>8861</v>
      </c>
    </row>
    <row r="40" spans="1:9" ht="15.75">
      <c r="A40" s="523" t="s">
        <v>636</v>
      </c>
      <c r="B40" s="524">
        <f>SUM(B37:B39)</f>
        <v>132620</v>
      </c>
      <c r="C40" s="524">
        <v>128489</v>
      </c>
      <c r="D40" s="525">
        <v>5416</v>
      </c>
      <c r="E40" s="519"/>
      <c r="F40" s="523" t="s">
        <v>635</v>
      </c>
      <c r="G40" s="524">
        <f>SUM(G35:G39)</f>
        <v>26186</v>
      </c>
      <c r="H40" s="524">
        <v>22526</v>
      </c>
      <c r="I40" s="525">
        <f>SUM(I35:I38)</f>
        <v>23053</v>
      </c>
    </row>
    <row r="41" spans="1:9" ht="16.5" thickBot="1">
      <c r="A41" s="542" t="s">
        <v>638</v>
      </c>
      <c r="B41" s="543">
        <f>SUM(B24+B30+B36+B40)</f>
        <v>1896475</v>
      </c>
      <c r="C41" s="543">
        <f>SUM(C24+C30+C36+C40)</f>
        <v>1877516</v>
      </c>
      <c r="D41" s="544">
        <f>SUM(D24+D30+D36+D40)</f>
        <v>1688564</v>
      </c>
      <c r="E41" s="519"/>
      <c r="F41" s="523" t="s">
        <v>637</v>
      </c>
      <c r="G41" s="524">
        <f>SUM(G23+G34+G40)</f>
        <v>2474179</v>
      </c>
      <c r="H41" s="524">
        <f>SUM(H23+H34+H40)</f>
        <v>2459178</v>
      </c>
      <c r="I41" s="525">
        <f>SUM(I23+I34+I40)</f>
        <v>634780</v>
      </c>
    </row>
    <row r="42" spans="1:9" ht="16.5" thickBot="1">
      <c r="A42" s="537" t="s">
        <v>639</v>
      </c>
      <c r="B42" s="538">
        <f>SUM(B19+B41)</f>
        <v>12843666</v>
      </c>
      <c r="C42" s="538">
        <f>SUM(C19+C41)</f>
        <v>12851511</v>
      </c>
      <c r="D42" s="539">
        <f>SUM(D19+D41)</f>
        <v>13313295</v>
      </c>
      <c r="E42" s="519"/>
      <c r="F42" s="531" t="s">
        <v>640</v>
      </c>
      <c r="G42" s="532">
        <f>G8+G18+G41</f>
        <v>12846372</v>
      </c>
      <c r="H42" s="532">
        <f>H8+H18+H41</f>
        <v>12851511</v>
      </c>
      <c r="I42" s="533">
        <f>I8+I18+I41</f>
        <v>13313295</v>
      </c>
    </row>
    <row r="43" spans="4:9" ht="14.25">
      <c r="D43" s="534"/>
      <c r="E43" s="534"/>
      <c r="F43" s="534"/>
      <c r="G43" s="534"/>
      <c r="H43" s="534"/>
      <c r="I43" s="534"/>
    </row>
  </sheetData>
  <mergeCells count="1">
    <mergeCell ref="G4:I4"/>
  </mergeCells>
  <printOptions horizontalCentered="1"/>
  <pageMargins left="0.38" right="0.17" top="0.5905511811023623" bottom="0" header="0.5118110236220472" footer="0.5118110236220472"/>
  <pageSetup horizontalDpi="600" verticalDpi="600" orientation="landscape" paperSize="9" scale="79" r:id="rId1"/>
  <headerFooter alignWithMargins="0">
    <oddHeader>&amp;L&amp;9 11. melléklet a .../...(....) önkormányzati rendelethez&amp;C&amp;"Arial CE,Félkövér"&amp;11
Eszközök és források 2013. évi mérlege&amp;"Arial CE,Normál"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3" sqref="F3:H3"/>
    </sheetView>
  </sheetViews>
  <sheetFormatPr defaultColWidth="9.00390625" defaultRowHeight="12.75"/>
  <cols>
    <col min="1" max="1" width="31.125" style="0" customWidth="1"/>
    <col min="2" max="2" width="10.125" style="0" customWidth="1"/>
    <col min="3" max="3" width="10.375" style="0" customWidth="1"/>
    <col min="4" max="4" width="13.25390625" style="0" customWidth="1"/>
    <col min="5" max="5" width="13.00390625" style="0" customWidth="1"/>
    <col min="6" max="6" width="15.25390625" style="0" bestFit="1" customWidth="1"/>
    <col min="7" max="7" width="16.75390625" style="0" customWidth="1"/>
    <col min="8" max="8" width="15.625" style="0" customWidth="1"/>
  </cols>
  <sheetData>
    <row r="3" spans="6:8" ht="13.5" thickBot="1">
      <c r="F3" s="851" t="s">
        <v>770</v>
      </c>
      <c r="G3" s="851"/>
      <c r="H3" s="851"/>
    </row>
    <row r="4" spans="1:8" ht="60" customHeight="1" thickBot="1">
      <c r="A4" s="583" t="s">
        <v>682</v>
      </c>
      <c r="B4" s="584" t="s">
        <v>683</v>
      </c>
      <c r="C4" s="584" t="s">
        <v>684</v>
      </c>
      <c r="D4" s="585" t="s">
        <v>685</v>
      </c>
      <c r="E4" s="585" t="s">
        <v>15</v>
      </c>
      <c r="F4" s="585" t="s">
        <v>442</v>
      </c>
      <c r="G4" s="586" t="s">
        <v>11</v>
      </c>
      <c r="H4" s="587" t="s">
        <v>686</v>
      </c>
    </row>
    <row r="5" spans="1:8" ht="15.75">
      <c r="A5" s="588" t="s">
        <v>687</v>
      </c>
      <c r="B5" s="540">
        <v>0</v>
      </c>
      <c r="C5" s="540"/>
      <c r="D5" s="540"/>
      <c r="E5" s="540"/>
      <c r="F5" s="540"/>
      <c r="G5" s="540"/>
      <c r="H5" s="536">
        <f aca="true" t="shared" si="0" ref="H5:H11">SUM(B5:G5)</f>
        <v>0</v>
      </c>
    </row>
    <row r="6" spans="1:8" ht="15.75">
      <c r="A6" s="589" t="s">
        <v>688</v>
      </c>
      <c r="B6" s="521">
        <v>54</v>
      </c>
      <c r="C6" s="521"/>
      <c r="D6" s="521"/>
      <c r="E6" s="521">
        <v>1391</v>
      </c>
      <c r="F6" s="521"/>
      <c r="G6" s="521">
        <v>1791</v>
      </c>
      <c r="H6" s="522">
        <f t="shared" si="0"/>
        <v>3236</v>
      </c>
    </row>
    <row r="7" spans="1:8" ht="15.75">
      <c r="A7" s="589" t="s">
        <v>689</v>
      </c>
      <c r="B7" s="521">
        <v>0</v>
      </c>
      <c r="C7" s="521"/>
      <c r="D7" s="521"/>
      <c r="E7" s="521"/>
      <c r="F7" s="521"/>
      <c r="G7" s="521"/>
      <c r="H7" s="522">
        <f t="shared" si="0"/>
        <v>0</v>
      </c>
    </row>
    <row r="8" spans="1:8" ht="15.75">
      <c r="A8" s="589" t="s">
        <v>573</v>
      </c>
      <c r="B8" s="521">
        <v>134674</v>
      </c>
      <c r="C8" s="521">
        <v>86773</v>
      </c>
      <c r="D8" s="521">
        <v>43092</v>
      </c>
      <c r="E8" s="521">
        <v>21912</v>
      </c>
      <c r="F8" s="521"/>
      <c r="G8" s="521">
        <v>6333418</v>
      </c>
      <c r="H8" s="522">
        <f t="shared" si="0"/>
        <v>6619869</v>
      </c>
    </row>
    <row r="9" spans="1:8" ht="15.75">
      <c r="A9" s="589" t="s">
        <v>690</v>
      </c>
      <c r="B9" s="521">
        <v>2592</v>
      </c>
      <c r="C9" s="521">
        <v>2725</v>
      </c>
      <c r="D9" s="521">
        <v>1981</v>
      </c>
      <c r="E9" s="521"/>
      <c r="F9" s="521">
        <v>1821</v>
      </c>
      <c r="G9" s="521">
        <v>121043</v>
      </c>
      <c r="H9" s="522">
        <f t="shared" si="0"/>
        <v>130162</v>
      </c>
    </row>
    <row r="10" spans="1:8" ht="15.75">
      <c r="A10" s="589" t="s">
        <v>578</v>
      </c>
      <c r="B10" s="521">
        <v>0</v>
      </c>
      <c r="C10" s="521"/>
      <c r="D10" s="521">
        <v>67</v>
      </c>
      <c r="E10" s="521"/>
      <c r="F10" s="521"/>
      <c r="G10" s="521">
        <v>38992</v>
      </c>
      <c r="H10" s="522">
        <f t="shared" si="0"/>
        <v>39059</v>
      </c>
    </row>
    <row r="11" spans="1:8" ht="15.75">
      <c r="A11" s="589" t="s">
        <v>691</v>
      </c>
      <c r="B11" s="521">
        <v>0</v>
      </c>
      <c r="C11" s="521"/>
      <c r="D11" s="521"/>
      <c r="E11" s="521">
        <v>2481</v>
      </c>
      <c r="F11" s="521"/>
      <c r="G11" s="521">
        <v>805217</v>
      </c>
      <c r="H11" s="522">
        <f t="shared" si="0"/>
        <v>807698</v>
      </c>
    </row>
    <row r="12" spans="1:8" ht="15.75">
      <c r="A12" s="590" t="s">
        <v>582</v>
      </c>
      <c r="B12" s="591">
        <f aca="true" t="shared" si="1" ref="B12:H12">SUM(B7:B11)</f>
        <v>137266</v>
      </c>
      <c r="C12" s="591">
        <f t="shared" si="1"/>
        <v>89498</v>
      </c>
      <c r="D12" s="591">
        <f t="shared" si="1"/>
        <v>45140</v>
      </c>
      <c r="E12" s="591">
        <f t="shared" si="1"/>
        <v>24393</v>
      </c>
      <c r="F12" s="591">
        <f t="shared" si="1"/>
        <v>1821</v>
      </c>
      <c r="G12" s="591">
        <f t="shared" si="1"/>
        <v>7298670</v>
      </c>
      <c r="H12" s="592">
        <f t="shared" si="1"/>
        <v>7596788</v>
      </c>
    </row>
    <row r="13" spans="1:8" ht="15.75">
      <c r="A13" s="589" t="s">
        <v>584</v>
      </c>
      <c r="B13" s="521">
        <v>0</v>
      </c>
      <c r="C13" s="521"/>
      <c r="D13" s="521"/>
      <c r="E13" s="521"/>
      <c r="F13" s="521"/>
      <c r="G13" s="521">
        <v>269585</v>
      </c>
      <c r="H13" s="522">
        <f aca="true" t="shared" si="2" ref="H13:H19">SUM(B13:G13)</f>
        <v>269585</v>
      </c>
    </row>
    <row r="14" spans="1:8" ht="15.75">
      <c r="A14" s="589" t="s">
        <v>586</v>
      </c>
      <c r="B14" s="521">
        <v>0</v>
      </c>
      <c r="C14" s="521"/>
      <c r="D14" s="521"/>
      <c r="E14" s="521"/>
      <c r="F14" s="521"/>
      <c r="G14" s="521">
        <v>17809</v>
      </c>
      <c r="H14" s="522">
        <f t="shared" si="2"/>
        <v>17809</v>
      </c>
    </row>
    <row r="15" spans="1:8" ht="15.75">
      <c r="A15" s="589" t="s">
        <v>588</v>
      </c>
      <c r="B15" s="521">
        <v>0</v>
      </c>
      <c r="C15" s="521"/>
      <c r="D15" s="521"/>
      <c r="E15" s="521"/>
      <c r="F15" s="521"/>
      <c r="G15" s="521">
        <v>18847</v>
      </c>
      <c r="H15" s="522">
        <f t="shared" si="2"/>
        <v>18847</v>
      </c>
    </row>
    <row r="16" spans="1:8" ht="15.75">
      <c r="A16" s="706" t="s">
        <v>692</v>
      </c>
      <c r="B16" s="697">
        <f aca="true" t="shared" si="3" ref="B16:G16">SUM(B13:B15)</f>
        <v>0</v>
      </c>
      <c r="C16" s="697">
        <f t="shared" si="3"/>
        <v>0</v>
      </c>
      <c r="D16" s="697">
        <f t="shared" si="3"/>
        <v>0</v>
      </c>
      <c r="E16" s="697">
        <f t="shared" si="3"/>
        <v>0</v>
      </c>
      <c r="F16" s="697">
        <f t="shared" si="3"/>
        <v>0</v>
      </c>
      <c r="G16" s="697">
        <f t="shared" si="3"/>
        <v>306241</v>
      </c>
      <c r="H16" s="606">
        <f t="shared" si="2"/>
        <v>306241</v>
      </c>
    </row>
    <row r="17" spans="1:8" ht="15.75">
      <c r="A17" s="589" t="s">
        <v>592</v>
      </c>
      <c r="B17" s="521">
        <v>0</v>
      </c>
      <c r="C17" s="521"/>
      <c r="D17" s="521"/>
      <c r="E17" s="521"/>
      <c r="F17" s="521"/>
      <c r="G17" s="521">
        <v>3589260</v>
      </c>
      <c r="H17" s="522">
        <f t="shared" si="2"/>
        <v>3589260</v>
      </c>
    </row>
    <row r="18" spans="1:8" ht="15.75">
      <c r="A18" s="589" t="s">
        <v>749</v>
      </c>
      <c r="B18" s="521"/>
      <c r="C18" s="521"/>
      <c r="D18" s="521"/>
      <c r="E18" s="521"/>
      <c r="F18" s="521"/>
      <c r="G18" s="521">
        <v>102436</v>
      </c>
      <c r="H18" s="522">
        <f t="shared" si="2"/>
        <v>102436</v>
      </c>
    </row>
    <row r="19" spans="1:8" ht="15.75">
      <c r="A19" s="589" t="s">
        <v>750</v>
      </c>
      <c r="B19" s="521"/>
      <c r="C19" s="521"/>
      <c r="D19" s="521"/>
      <c r="E19" s="521"/>
      <c r="F19" s="521"/>
      <c r="G19" s="521">
        <v>26770</v>
      </c>
      <c r="H19" s="522">
        <f t="shared" si="2"/>
        <v>26770</v>
      </c>
    </row>
    <row r="20" spans="1:8" ht="24.75" customHeight="1">
      <c r="A20" s="590" t="s">
        <v>594</v>
      </c>
      <c r="B20" s="591">
        <f>SUM(B5+B6+B12+B16+B17)</f>
        <v>137320</v>
      </c>
      <c r="C20" s="591">
        <f>SUM(C5+C6+C12+C16+C17)</f>
        <v>89498</v>
      </c>
      <c r="D20" s="591">
        <f>SUM(D5+D6+D12+D16+D17)</f>
        <v>45140</v>
      </c>
      <c r="E20" s="591">
        <f>SUM(E5+E6+E12+E16+E17)</f>
        <v>25784</v>
      </c>
      <c r="F20" s="591">
        <f>SUM(F5+F6+F12+F16+F17)</f>
        <v>1821</v>
      </c>
      <c r="G20" s="591">
        <f>SUM(G5+G6+G12+G16+G17+G18+G19)</f>
        <v>11325168</v>
      </c>
      <c r="H20" s="592">
        <f>SUM(H5+H6+H12+H16+H17+H18+H19)</f>
        <v>11624731</v>
      </c>
    </row>
    <row r="21" spans="1:8" ht="15.75">
      <c r="A21" s="589" t="s">
        <v>596</v>
      </c>
      <c r="B21" s="521"/>
      <c r="C21" s="521"/>
      <c r="D21" s="521"/>
      <c r="E21" s="521"/>
      <c r="F21" s="521"/>
      <c r="G21" s="521"/>
      <c r="H21" s="522">
        <f aca="true" t="shared" si="4" ref="H21:H34">SUM(B21:G21)</f>
        <v>0</v>
      </c>
    </row>
    <row r="22" spans="1:8" ht="15.75">
      <c r="A22" s="589" t="s">
        <v>693</v>
      </c>
      <c r="B22" s="521"/>
      <c r="C22" s="521"/>
      <c r="D22" s="521"/>
      <c r="E22" s="521"/>
      <c r="F22" s="521"/>
      <c r="G22" s="521"/>
      <c r="H22" s="522">
        <f t="shared" si="4"/>
        <v>0</v>
      </c>
    </row>
    <row r="23" spans="1:8" ht="15.75">
      <c r="A23" s="589" t="s">
        <v>694</v>
      </c>
      <c r="B23" s="521"/>
      <c r="C23" s="521"/>
      <c r="D23" s="521"/>
      <c r="E23" s="521"/>
      <c r="F23" s="521"/>
      <c r="G23" s="521"/>
      <c r="H23" s="522">
        <f t="shared" si="4"/>
        <v>0</v>
      </c>
    </row>
    <row r="24" spans="1:8" ht="15.75">
      <c r="A24" s="590" t="s">
        <v>604</v>
      </c>
      <c r="B24" s="591">
        <f aca="true" t="shared" si="5" ref="B24:G24">SUM(B21:B23)</f>
        <v>0</v>
      </c>
      <c r="C24" s="591">
        <f t="shared" si="5"/>
        <v>0</v>
      </c>
      <c r="D24" s="591">
        <f t="shared" si="5"/>
        <v>0</v>
      </c>
      <c r="E24" s="591">
        <f t="shared" si="5"/>
        <v>0</v>
      </c>
      <c r="F24" s="591">
        <f t="shared" si="5"/>
        <v>0</v>
      </c>
      <c r="G24" s="591">
        <f t="shared" si="5"/>
        <v>0</v>
      </c>
      <c r="H24" s="592">
        <f t="shared" si="4"/>
        <v>0</v>
      </c>
    </row>
    <row r="25" spans="1:8" ht="15.75">
      <c r="A25" s="589" t="s">
        <v>606</v>
      </c>
      <c r="B25" s="521"/>
      <c r="C25" s="521"/>
      <c r="D25" s="521"/>
      <c r="E25" s="521"/>
      <c r="F25" s="521"/>
      <c r="G25" s="521">
        <v>118252</v>
      </c>
      <c r="H25" s="522">
        <f t="shared" si="4"/>
        <v>118252</v>
      </c>
    </row>
    <row r="26" spans="1:8" ht="15.75">
      <c r="A26" s="589" t="s">
        <v>695</v>
      </c>
      <c r="B26" s="521"/>
      <c r="C26" s="521"/>
      <c r="D26" s="521"/>
      <c r="E26" s="521"/>
      <c r="F26" s="521">
        <v>1393</v>
      </c>
      <c r="G26" s="521">
        <v>27459</v>
      </c>
      <c r="H26" s="522">
        <f t="shared" si="4"/>
        <v>28852</v>
      </c>
    </row>
    <row r="27" spans="1:8" ht="15.75">
      <c r="A27" s="589" t="s">
        <v>696</v>
      </c>
      <c r="B27" s="521"/>
      <c r="C27" s="521"/>
      <c r="D27" s="521"/>
      <c r="E27" s="521"/>
      <c r="F27" s="521"/>
      <c r="G27" s="521">
        <v>6500</v>
      </c>
      <c r="H27" s="522">
        <f t="shared" si="4"/>
        <v>6500</v>
      </c>
    </row>
    <row r="28" spans="1:8" ht="15.75">
      <c r="A28" s="590" t="s">
        <v>697</v>
      </c>
      <c r="B28" s="591">
        <f aca="true" t="shared" si="6" ref="B28:G28">SUM(B25:B27)</f>
        <v>0</v>
      </c>
      <c r="C28" s="591">
        <f t="shared" si="6"/>
        <v>0</v>
      </c>
      <c r="D28" s="591">
        <f t="shared" si="6"/>
        <v>0</v>
      </c>
      <c r="E28" s="591">
        <f t="shared" si="6"/>
        <v>0</v>
      </c>
      <c r="F28" s="591">
        <f t="shared" si="6"/>
        <v>1393</v>
      </c>
      <c r="G28" s="591">
        <f t="shared" si="6"/>
        <v>152211</v>
      </c>
      <c r="H28" s="592">
        <f t="shared" si="4"/>
        <v>153604</v>
      </c>
    </row>
    <row r="29" spans="1:8" ht="15.75">
      <c r="A29" s="589" t="s">
        <v>586</v>
      </c>
      <c r="B29" s="521"/>
      <c r="C29" s="521"/>
      <c r="D29" s="521"/>
      <c r="E29" s="521"/>
      <c r="F29" s="521"/>
      <c r="G29" s="521"/>
      <c r="H29" s="522">
        <f t="shared" si="4"/>
        <v>0</v>
      </c>
    </row>
    <row r="30" spans="1:8" ht="15.75">
      <c r="A30" s="589" t="s">
        <v>698</v>
      </c>
      <c r="B30" s="521"/>
      <c r="C30" s="521">
        <v>73</v>
      </c>
      <c r="D30" s="521"/>
      <c r="E30" s="521">
        <v>27</v>
      </c>
      <c r="F30" s="521">
        <v>8</v>
      </c>
      <c r="G30" s="521">
        <v>2451</v>
      </c>
      <c r="H30" s="522">
        <f t="shared" si="4"/>
        <v>2559</v>
      </c>
    </row>
    <row r="31" spans="1:8" ht="15.75">
      <c r="A31" s="589" t="s">
        <v>699</v>
      </c>
      <c r="B31" s="521">
        <v>3836</v>
      </c>
      <c r="C31" s="521">
        <v>8819</v>
      </c>
      <c r="D31" s="521">
        <v>23394</v>
      </c>
      <c r="E31" s="521">
        <v>4561</v>
      </c>
      <c r="F31" s="521">
        <v>4516</v>
      </c>
      <c r="G31" s="521">
        <v>1468564</v>
      </c>
      <c r="H31" s="522">
        <f t="shared" si="4"/>
        <v>1513690</v>
      </c>
    </row>
    <row r="32" spans="1:8" ht="15.75">
      <c r="A32" s="589" t="s">
        <v>700</v>
      </c>
      <c r="B32" s="521"/>
      <c r="C32" s="521"/>
      <c r="D32" s="521"/>
      <c r="E32" s="521"/>
      <c r="F32" s="521"/>
      <c r="G32" s="521">
        <v>13295</v>
      </c>
      <c r="H32" s="522">
        <f t="shared" si="4"/>
        <v>13295</v>
      </c>
    </row>
    <row r="33" spans="1:8" ht="15.75">
      <c r="A33" s="706" t="s">
        <v>701</v>
      </c>
      <c r="B33" s="697">
        <f aca="true" t="shared" si="7" ref="B33:G33">SUM(B29:B32)</f>
        <v>3836</v>
      </c>
      <c r="C33" s="697">
        <f t="shared" si="7"/>
        <v>8892</v>
      </c>
      <c r="D33" s="697">
        <f t="shared" si="7"/>
        <v>23394</v>
      </c>
      <c r="E33" s="697">
        <f t="shared" si="7"/>
        <v>4588</v>
      </c>
      <c r="F33" s="697">
        <f t="shared" si="7"/>
        <v>4524</v>
      </c>
      <c r="G33" s="697">
        <f t="shared" si="7"/>
        <v>1484310</v>
      </c>
      <c r="H33" s="606">
        <f t="shared" si="4"/>
        <v>1529544</v>
      </c>
    </row>
    <row r="34" spans="1:8" ht="16.5" thickBot="1">
      <c r="A34" s="704" t="s">
        <v>702</v>
      </c>
      <c r="B34" s="560">
        <v>30</v>
      </c>
      <c r="C34" s="560">
        <v>65</v>
      </c>
      <c r="D34" s="560">
        <v>696</v>
      </c>
      <c r="E34" s="560"/>
      <c r="F34" s="560">
        <v>857</v>
      </c>
      <c r="G34" s="560">
        <v>3768</v>
      </c>
      <c r="H34" s="624">
        <f t="shared" si="4"/>
        <v>5416</v>
      </c>
    </row>
    <row r="35" spans="1:8" ht="23.25" customHeight="1" thickBot="1">
      <c r="A35" s="131" t="s">
        <v>639</v>
      </c>
      <c r="B35" s="132">
        <f aca="true" t="shared" si="8" ref="B35:H35">SUM(B20+B24+B28+B33+B34)</f>
        <v>141186</v>
      </c>
      <c r="C35" s="132">
        <f t="shared" si="8"/>
        <v>98455</v>
      </c>
      <c r="D35" s="132">
        <f t="shared" si="8"/>
        <v>69230</v>
      </c>
      <c r="E35" s="132">
        <f t="shared" si="8"/>
        <v>30372</v>
      </c>
      <c r="F35" s="132">
        <f t="shared" si="8"/>
        <v>8595</v>
      </c>
      <c r="G35" s="132">
        <f t="shared" si="8"/>
        <v>12965457</v>
      </c>
      <c r="H35" s="705">
        <f t="shared" si="8"/>
        <v>13313295</v>
      </c>
    </row>
  </sheetData>
  <mergeCells count="1">
    <mergeCell ref="F3:H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7" r:id="rId1"/>
  <headerFooter alignWithMargins="0">
    <oddHeader>&amp;L&amp;9 12. melléklet a .../...(....) önkormányzati rendelethez&amp;C&amp;"Arial CE,Félkövér"&amp;11
Önállóan működő és gazdálkodó költségvetési szervek 2013. évi mérlege&amp;"Arial CE,Normál"&amp;10
&amp;"Arial CE,Félkövér dőlt"&amp;12   E S Z K Ö Z Ö K&amp;R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H21"/>
  <sheetViews>
    <sheetView workbookViewId="0" topLeftCell="A1">
      <pane xSplit="1" ySplit="7" topLeftCell="B8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6" sqref="F6:H6"/>
    </sheetView>
  </sheetViews>
  <sheetFormatPr defaultColWidth="9.00390625" defaultRowHeight="12.75"/>
  <cols>
    <col min="1" max="1" width="33.75390625" style="0" customWidth="1"/>
    <col min="2" max="2" width="10.125" style="0" customWidth="1"/>
    <col min="3" max="3" width="11.375" style="0" customWidth="1"/>
    <col min="4" max="4" width="14.125" style="0" customWidth="1"/>
    <col min="5" max="5" width="12.125" style="0" customWidth="1"/>
    <col min="6" max="6" width="16.25390625" style="0" bestFit="1" customWidth="1"/>
    <col min="7" max="7" width="16.375" style="0" customWidth="1"/>
    <col min="8" max="8" width="12.125" style="0" customWidth="1"/>
  </cols>
  <sheetData>
    <row r="6" spans="6:8" ht="13.5" thickBot="1">
      <c r="F6" s="851" t="s">
        <v>770</v>
      </c>
      <c r="G6" s="851"/>
      <c r="H6" s="851"/>
    </row>
    <row r="7" spans="1:8" ht="61.5" customHeight="1" thickBot="1">
      <c r="A7" s="594" t="s">
        <v>682</v>
      </c>
      <c r="B7" s="584" t="s">
        <v>683</v>
      </c>
      <c r="C7" s="584" t="s">
        <v>684</v>
      </c>
      <c r="D7" s="585" t="s">
        <v>685</v>
      </c>
      <c r="E7" s="585" t="s">
        <v>15</v>
      </c>
      <c r="F7" s="585" t="s">
        <v>758</v>
      </c>
      <c r="G7" s="586" t="s">
        <v>11</v>
      </c>
      <c r="H7" s="595" t="s">
        <v>686</v>
      </c>
    </row>
    <row r="8" spans="1:8" ht="15.75" customHeight="1">
      <c r="A8" s="535" t="s">
        <v>703</v>
      </c>
      <c r="B8" s="540">
        <v>40238</v>
      </c>
      <c r="C8" s="540">
        <v>98160</v>
      </c>
      <c r="D8" s="540">
        <v>55365</v>
      </c>
      <c r="E8" s="540"/>
      <c r="F8" s="540"/>
      <c r="G8" s="540">
        <v>5213591</v>
      </c>
      <c r="H8" s="536">
        <f>SUM(B8:G8)</f>
        <v>5407354</v>
      </c>
    </row>
    <row r="9" spans="1:8" ht="15.75">
      <c r="A9" s="520" t="s">
        <v>574</v>
      </c>
      <c r="B9" s="521">
        <v>97082</v>
      </c>
      <c r="C9" s="521">
        <v>-8662</v>
      </c>
      <c r="D9" s="521">
        <v>-10225</v>
      </c>
      <c r="E9" s="521">
        <v>25747</v>
      </c>
      <c r="F9" s="521">
        <v>1206</v>
      </c>
      <c r="G9" s="521">
        <v>5654106</v>
      </c>
      <c r="H9" s="522">
        <f>SUM(B9:G9)</f>
        <v>5759254</v>
      </c>
    </row>
    <row r="10" spans="1:8" ht="15.75">
      <c r="A10" s="596" t="s">
        <v>576</v>
      </c>
      <c r="B10" s="591">
        <f aca="true" t="shared" si="0" ref="B10:G10">SUM(B8:B9)</f>
        <v>137320</v>
      </c>
      <c r="C10" s="591">
        <f t="shared" si="0"/>
        <v>89498</v>
      </c>
      <c r="D10" s="591">
        <f t="shared" si="0"/>
        <v>45140</v>
      </c>
      <c r="E10" s="591">
        <f t="shared" si="0"/>
        <v>25747</v>
      </c>
      <c r="F10" s="591">
        <f t="shared" si="0"/>
        <v>1206</v>
      </c>
      <c r="G10" s="591">
        <f t="shared" si="0"/>
        <v>10867697</v>
      </c>
      <c r="H10" s="592">
        <f>SUM(H8:H9)</f>
        <v>11166608</v>
      </c>
    </row>
    <row r="11" spans="1:8" ht="15.75">
      <c r="A11" s="520" t="s">
        <v>704</v>
      </c>
      <c r="B11" s="521">
        <v>3866</v>
      </c>
      <c r="C11" s="521">
        <v>8957</v>
      </c>
      <c r="D11" s="521">
        <v>24090</v>
      </c>
      <c r="E11" s="521">
        <v>4588</v>
      </c>
      <c r="F11" s="521">
        <v>5381</v>
      </c>
      <c r="G11" s="521">
        <v>1465025</v>
      </c>
      <c r="H11" s="522">
        <f aca="true" t="shared" si="1" ref="H11:H19">SUM(B11:G11)</f>
        <v>1511907</v>
      </c>
    </row>
    <row r="12" spans="1:8" ht="15.75">
      <c r="A12" s="520" t="s">
        <v>598</v>
      </c>
      <c r="B12" s="521"/>
      <c r="C12" s="521"/>
      <c r="D12" s="521"/>
      <c r="E12" s="521"/>
      <c r="F12" s="521"/>
      <c r="G12" s="521">
        <v>304291</v>
      </c>
      <c r="H12" s="522">
        <f t="shared" si="1"/>
        <v>304291</v>
      </c>
    </row>
    <row r="13" spans="1:8" ht="15.75">
      <c r="A13" s="520" t="s">
        <v>705</v>
      </c>
      <c r="B13" s="521"/>
      <c r="C13" s="521"/>
      <c r="D13" s="521"/>
      <c r="E13" s="521"/>
      <c r="F13" s="521"/>
      <c r="G13" s="521">
        <v>147641</v>
      </c>
      <c r="H13" s="522">
        <f t="shared" si="1"/>
        <v>147641</v>
      </c>
    </row>
    <row r="14" spans="1:8" ht="15.75">
      <c r="A14" s="520" t="s">
        <v>607</v>
      </c>
      <c r="B14" s="521"/>
      <c r="C14" s="521"/>
      <c r="D14" s="521"/>
      <c r="E14" s="521"/>
      <c r="F14" s="521"/>
      <c r="G14" s="521">
        <v>22583</v>
      </c>
      <c r="H14" s="522">
        <f t="shared" si="1"/>
        <v>22583</v>
      </c>
    </row>
    <row r="15" spans="1:8" ht="15.75">
      <c r="A15" s="520" t="s">
        <v>603</v>
      </c>
      <c r="B15" s="521"/>
      <c r="C15" s="521"/>
      <c r="D15" s="521"/>
      <c r="E15" s="521"/>
      <c r="F15" s="521"/>
      <c r="G15" s="521"/>
      <c r="H15" s="522">
        <f t="shared" si="1"/>
        <v>0</v>
      </c>
    </row>
    <row r="16" spans="1:8" ht="15.75">
      <c r="A16" s="520" t="s">
        <v>706</v>
      </c>
      <c r="B16" s="521"/>
      <c r="C16" s="521"/>
      <c r="D16" s="521"/>
      <c r="E16" s="521">
        <v>37</v>
      </c>
      <c r="F16" s="521">
        <v>2008</v>
      </c>
      <c r="G16" s="521">
        <v>25091</v>
      </c>
      <c r="H16" s="522">
        <f t="shared" si="1"/>
        <v>27136</v>
      </c>
    </row>
    <row r="17" spans="1:8" ht="15.75">
      <c r="A17" s="520" t="s">
        <v>759</v>
      </c>
      <c r="B17" s="521"/>
      <c r="C17" s="521"/>
      <c r="D17" s="521"/>
      <c r="E17" s="521"/>
      <c r="F17" s="521"/>
      <c r="G17" s="521">
        <v>31958</v>
      </c>
      <c r="H17" s="522">
        <f t="shared" si="1"/>
        <v>31958</v>
      </c>
    </row>
    <row r="18" spans="1:8" ht="15.75">
      <c r="A18" s="520" t="s">
        <v>707</v>
      </c>
      <c r="B18" s="521"/>
      <c r="C18" s="521"/>
      <c r="D18" s="521"/>
      <c r="E18" s="521"/>
      <c r="F18" s="521"/>
      <c r="G18" s="521">
        <v>78118</v>
      </c>
      <c r="H18" s="522">
        <f t="shared" si="1"/>
        <v>78118</v>
      </c>
    </row>
    <row r="19" spans="1:8" ht="15.75">
      <c r="A19" s="520" t="s">
        <v>635</v>
      </c>
      <c r="B19" s="521"/>
      <c r="C19" s="521"/>
      <c r="D19" s="521"/>
      <c r="E19" s="521"/>
      <c r="F19" s="521"/>
      <c r="G19" s="521">
        <v>23053</v>
      </c>
      <c r="H19" s="522">
        <f t="shared" si="1"/>
        <v>23053</v>
      </c>
    </row>
    <row r="20" spans="1:8" ht="16.5" thickBot="1">
      <c r="A20" s="597" t="s">
        <v>637</v>
      </c>
      <c r="B20" s="598">
        <f aca="true" t="shared" si="2" ref="B20:G20">SUM(B12:B19)</f>
        <v>0</v>
      </c>
      <c r="C20" s="598">
        <f t="shared" si="2"/>
        <v>0</v>
      </c>
      <c r="D20" s="598">
        <f t="shared" si="2"/>
        <v>0</v>
      </c>
      <c r="E20" s="598">
        <f t="shared" si="2"/>
        <v>37</v>
      </c>
      <c r="F20" s="598">
        <f t="shared" si="2"/>
        <v>2008</v>
      </c>
      <c r="G20" s="598">
        <f t="shared" si="2"/>
        <v>632735</v>
      </c>
      <c r="H20" s="598">
        <f>SUM(H12:H19)</f>
        <v>634780</v>
      </c>
    </row>
    <row r="21" spans="1:8" ht="16.5" thickBot="1">
      <c r="A21" s="599" t="s">
        <v>640</v>
      </c>
      <c r="B21" s="600">
        <f aca="true" t="shared" si="3" ref="B21:G21">SUM(B10+B11+B20)</f>
        <v>141186</v>
      </c>
      <c r="C21" s="600">
        <f t="shared" si="3"/>
        <v>98455</v>
      </c>
      <c r="D21" s="600">
        <f t="shared" si="3"/>
        <v>69230</v>
      </c>
      <c r="E21" s="600">
        <f t="shared" si="3"/>
        <v>30372</v>
      </c>
      <c r="F21" s="600">
        <f t="shared" si="3"/>
        <v>8595</v>
      </c>
      <c r="G21" s="600">
        <f t="shared" si="3"/>
        <v>12965457</v>
      </c>
      <c r="H21" s="600">
        <f>SUM(H10+H11+H20)</f>
        <v>13313295</v>
      </c>
    </row>
  </sheetData>
  <mergeCells count="1">
    <mergeCell ref="F6:H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&amp;L&amp;9 13. melléklet a .../...(....) önkormányzati rendelethez&amp;C&amp;"Arial CE,Félkövér"&amp;12
&amp;11Önállóan működő és gazdálkodó költségvetési szervek 2013. évi mérlege&amp;"Arial CE,Normál" 
&amp;10
&amp;"Arial CE,Félkövér dőlt"&amp;12   F O R R Á S O K&amp;R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2"/>
  <sheetViews>
    <sheetView workbookViewId="0" topLeftCell="A2">
      <pane xSplit="1" ySplit="6" topLeftCell="B8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6" sqref="F6:H6"/>
    </sheetView>
  </sheetViews>
  <sheetFormatPr defaultColWidth="9.00390625" defaultRowHeight="12.75"/>
  <cols>
    <col min="1" max="1" width="27.125" style="0" customWidth="1"/>
    <col min="2" max="2" width="10.875" style="169" customWidth="1"/>
    <col min="3" max="3" width="11.00390625" style="169" bestFit="1" customWidth="1"/>
    <col min="4" max="4" width="11.625" style="169" customWidth="1"/>
    <col min="5" max="5" width="12.375" style="169" customWidth="1"/>
    <col min="6" max="6" width="12.625" style="169" customWidth="1"/>
    <col min="7" max="7" width="15.00390625" style="169" customWidth="1"/>
    <col min="8" max="8" width="13.75390625" style="169" customWidth="1"/>
  </cols>
  <sheetData>
    <row r="6" spans="6:8" ht="13.5" thickBot="1">
      <c r="F6" s="851" t="s">
        <v>770</v>
      </c>
      <c r="G6" s="851"/>
      <c r="H6" s="851"/>
    </row>
    <row r="7" spans="1:8" ht="63.75" thickBot="1">
      <c r="A7" s="125" t="s">
        <v>3</v>
      </c>
      <c r="B7" s="360" t="s">
        <v>683</v>
      </c>
      <c r="C7" s="360" t="s">
        <v>684</v>
      </c>
      <c r="D7" s="360" t="s">
        <v>685</v>
      </c>
      <c r="E7" s="360" t="s">
        <v>15</v>
      </c>
      <c r="F7" s="360" t="s">
        <v>757</v>
      </c>
      <c r="G7" s="698" t="s">
        <v>11</v>
      </c>
      <c r="H7" s="601" t="s">
        <v>309</v>
      </c>
    </row>
    <row r="8" spans="1:8" ht="7.5" customHeight="1" thickBot="1">
      <c r="A8" s="602"/>
      <c r="B8" s="603"/>
      <c r="C8" s="603"/>
      <c r="D8" s="603"/>
      <c r="E8" s="603"/>
      <c r="F8" s="603"/>
      <c r="G8" s="603"/>
      <c r="H8" s="604"/>
    </row>
    <row r="9" spans="1:8" ht="19.5" customHeight="1">
      <c r="A9" s="516" t="s">
        <v>708</v>
      </c>
      <c r="B9" s="517">
        <v>38616</v>
      </c>
      <c r="C9" s="517">
        <v>86058</v>
      </c>
      <c r="D9" s="517">
        <v>44251</v>
      </c>
      <c r="E9" s="517"/>
      <c r="F9" s="517"/>
      <c r="G9" s="517">
        <v>6338090</v>
      </c>
      <c r="H9" s="605">
        <f>SUM(B9:G9)</f>
        <v>6507015</v>
      </c>
    </row>
    <row r="10" spans="1:8" ht="19.5" customHeight="1" thickBot="1">
      <c r="A10" s="559" t="s">
        <v>752</v>
      </c>
      <c r="B10" s="703">
        <v>134674</v>
      </c>
      <c r="C10" s="703">
        <v>86773</v>
      </c>
      <c r="D10" s="703">
        <v>43092</v>
      </c>
      <c r="E10" s="703">
        <v>21912</v>
      </c>
      <c r="F10" s="703"/>
      <c r="G10" s="703">
        <v>6333418</v>
      </c>
      <c r="H10" s="607">
        <f>SUM(B10:G10)</f>
        <v>6619869</v>
      </c>
    </row>
    <row r="11" spans="1:8" ht="7.5" customHeight="1" thickBot="1">
      <c r="A11" s="695"/>
      <c r="B11" s="696"/>
      <c r="C11" s="696"/>
      <c r="D11" s="696"/>
      <c r="E11" s="696"/>
      <c r="F11" s="696"/>
      <c r="G11" s="696"/>
      <c r="H11" s="700"/>
    </row>
    <row r="12" spans="1:8" ht="19.5" customHeight="1">
      <c r="A12" s="702" t="s">
        <v>709</v>
      </c>
      <c r="B12" s="517">
        <v>2848</v>
      </c>
      <c r="C12" s="517">
        <v>3897</v>
      </c>
      <c r="D12" s="517">
        <v>3117</v>
      </c>
      <c r="E12" s="517"/>
      <c r="F12" s="517">
        <v>2765</v>
      </c>
      <c r="G12" s="517">
        <v>140836</v>
      </c>
      <c r="H12" s="605">
        <f>SUM(B12:G12)</f>
        <v>153463</v>
      </c>
    </row>
    <row r="13" spans="1:9" ht="19.5" customHeight="1" thickBot="1">
      <c r="A13" s="559" t="s">
        <v>753</v>
      </c>
      <c r="B13" s="703">
        <v>2592</v>
      </c>
      <c r="C13" s="703">
        <v>2725</v>
      </c>
      <c r="D13" s="703">
        <v>1981</v>
      </c>
      <c r="E13" s="703"/>
      <c r="F13" s="703">
        <v>1821</v>
      </c>
      <c r="G13" s="703">
        <v>121043</v>
      </c>
      <c r="H13" s="607">
        <f>SUM(B13:G13)</f>
        <v>130162</v>
      </c>
      <c r="I13" t="s">
        <v>577</v>
      </c>
    </row>
    <row r="14" spans="1:8" ht="7.5" customHeight="1" thickBot="1">
      <c r="A14" s="695"/>
      <c r="B14" s="696"/>
      <c r="C14" s="696"/>
      <c r="D14" s="696"/>
      <c r="E14" s="696"/>
      <c r="F14" s="696"/>
      <c r="G14" s="696"/>
      <c r="H14" s="700"/>
    </row>
    <row r="15" spans="1:8" ht="19.5" customHeight="1">
      <c r="A15" s="702" t="s">
        <v>710</v>
      </c>
      <c r="B15" s="517"/>
      <c r="C15" s="517"/>
      <c r="D15" s="517">
        <v>782</v>
      </c>
      <c r="E15" s="517"/>
      <c r="F15" s="517"/>
      <c r="G15" s="517">
        <v>44448</v>
      </c>
      <c r="H15" s="605">
        <f>SUM(B15:G15)</f>
        <v>45230</v>
      </c>
    </row>
    <row r="16" spans="1:8" ht="19.5" customHeight="1" thickBot="1">
      <c r="A16" s="559" t="s">
        <v>754</v>
      </c>
      <c r="B16" s="703"/>
      <c r="C16" s="703"/>
      <c r="D16" s="703">
        <v>67</v>
      </c>
      <c r="E16" s="703"/>
      <c r="F16" s="703"/>
      <c r="G16" s="703">
        <v>38992</v>
      </c>
      <c r="H16" s="607">
        <f>SUM(B16:G16)</f>
        <v>39059</v>
      </c>
    </row>
    <row r="17" spans="1:8" ht="7.5" customHeight="1" thickBot="1">
      <c r="A17" s="695"/>
      <c r="B17" s="696"/>
      <c r="C17" s="696"/>
      <c r="D17" s="696"/>
      <c r="E17" s="696"/>
      <c r="F17" s="696"/>
      <c r="G17" s="696"/>
      <c r="H17" s="700"/>
    </row>
    <row r="18" spans="1:8" ht="19.5" customHeight="1">
      <c r="A18" s="702" t="s">
        <v>711</v>
      </c>
      <c r="B18" s="517"/>
      <c r="C18" s="517"/>
      <c r="D18" s="517"/>
      <c r="E18" s="517"/>
      <c r="F18" s="517"/>
      <c r="G18" s="517">
        <v>422916</v>
      </c>
      <c r="H18" s="605">
        <f>SUM(B18:G18)</f>
        <v>422916</v>
      </c>
    </row>
    <row r="19" spans="1:8" ht="19.5" customHeight="1" thickBot="1">
      <c r="A19" s="559" t="s">
        <v>755</v>
      </c>
      <c r="B19" s="703"/>
      <c r="C19" s="703"/>
      <c r="D19" s="703"/>
      <c r="E19" s="703">
        <v>2481</v>
      </c>
      <c r="F19" s="703"/>
      <c r="G19" s="703">
        <v>805217</v>
      </c>
      <c r="H19" s="607">
        <f>SUM(B19:G19)</f>
        <v>807698</v>
      </c>
    </row>
    <row r="20" spans="1:8" ht="7.5" customHeight="1" thickBot="1">
      <c r="A20" s="608"/>
      <c r="B20" s="609"/>
      <c r="C20" s="609"/>
      <c r="D20" s="609"/>
      <c r="E20" s="609"/>
      <c r="F20" s="609"/>
      <c r="G20" s="609"/>
      <c r="H20" s="701"/>
    </row>
    <row r="21" spans="1:8" ht="19.5" customHeight="1" thickBot="1">
      <c r="A21" s="610" t="s">
        <v>712</v>
      </c>
      <c r="B21" s="611">
        <f aca="true" t="shared" si="0" ref="B21:G21">SUM(B9,B12,B15,B18)</f>
        <v>41464</v>
      </c>
      <c r="C21" s="611">
        <f t="shared" si="0"/>
        <v>89955</v>
      </c>
      <c r="D21" s="611">
        <f t="shared" si="0"/>
        <v>48150</v>
      </c>
      <c r="E21" s="611">
        <f t="shared" si="0"/>
        <v>0</v>
      </c>
      <c r="F21" s="611">
        <f t="shared" si="0"/>
        <v>2765</v>
      </c>
      <c r="G21" s="611">
        <f t="shared" si="0"/>
        <v>6946290</v>
      </c>
      <c r="H21" s="699">
        <f>SUM(B21:G21)</f>
        <v>7128624</v>
      </c>
    </row>
    <row r="22" spans="1:8" ht="19.5" customHeight="1" thickBot="1">
      <c r="A22" s="610" t="s">
        <v>756</v>
      </c>
      <c r="B22" s="612">
        <f aca="true" t="shared" si="1" ref="B22:G22">SUM(B10,B13,B16,B19)</f>
        <v>137266</v>
      </c>
      <c r="C22" s="612">
        <f t="shared" si="1"/>
        <v>89498</v>
      </c>
      <c r="D22" s="612">
        <f t="shared" si="1"/>
        <v>45140</v>
      </c>
      <c r="E22" s="612">
        <f t="shared" si="1"/>
        <v>24393</v>
      </c>
      <c r="F22" s="612">
        <f t="shared" si="1"/>
        <v>1821</v>
      </c>
      <c r="G22" s="612">
        <f t="shared" si="1"/>
        <v>7298670</v>
      </c>
      <c r="H22" s="699">
        <f>SUM(B22:G22)</f>
        <v>7596788</v>
      </c>
    </row>
    <row r="32" ht="15" customHeight="1"/>
  </sheetData>
  <mergeCells count="1">
    <mergeCell ref="F6:H6"/>
  </mergeCells>
  <printOptions horizontalCentered="1"/>
  <pageMargins left="0.3937007874015748" right="0.3937007874015748" top="1.13" bottom="0.984251968503937" header="0.5" footer="0.5118110236220472"/>
  <pageSetup fitToHeight="1" fitToWidth="1" horizontalDpi="600" verticalDpi="600" orientation="landscape" paperSize="9" r:id="rId1"/>
  <headerFooter alignWithMargins="0">
    <oddHeader>&amp;L&amp;9 14. melléklet a .../...(....) önkormányzati rendelethez&amp;C&amp;"Arial CE,Félkövér"&amp;12
&amp;11
Önállóan működő és gazdálkodó költségvetési szervek  
tárgyi eszközeinek állományváltozása&amp;R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22">
      <selection activeCell="J46" sqref="J46"/>
    </sheetView>
  </sheetViews>
  <sheetFormatPr defaultColWidth="9.00390625" defaultRowHeight="12.75"/>
  <cols>
    <col min="1" max="1" width="4.875" style="0" customWidth="1"/>
    <col min="2" max="2" width="55.875" style="0" customWidth="1"/>
    <col min="3" max="3" width="14.875" style="0" customWidth="1"/>
    <col min="4" max="4" width="14.125" style="0" customWidth="1"/>
    <col min="5" max="5" width="12.125" style="0" bestFit="1" customWidth="1"/>
    <col min="6" max="6" width="6.75390625" style="545" customWidth="1"/>
    <col min="7" max="7" width="10.125" style="0" bestFit="1" customWidth="1"/>
  </cols>
  <sheetData>
    <row r="2" spans="8:12" ht="12.75">
      <c r="H2" s="546"/>
      <c r="I2" s="546"/>
      <c r="J2" s="546"/>
      <c r="K2" s="130"/>
      <c r="L2" s="130"/>
    </row>
    <row r="3" spans="1:12" ht="16.5" thickBot="1">
      <c r="A3" s="511"/>
      <c r="B3" s="511"/>
      <c r="C3" s="511"/>
      <c r="D3" s="851" t="s">
        <v>770</v>
      </c>
      <c r="E3" s="851"/>
      <c r="F3" s="851"/>
      <c r="H3" s="547"/>
      <c r="I3" s="547"/>
      <c r="J3" s="547"/>
      <c r="K3" s="130"/>
      <c r="L3" s="130"/>
    </row>
    <row r="4" spans="1:12" s="552" customFormat="1" ht="30.75" customHeight="1">
      <c r="A4" s="548" t="s">
        <v>641</v>
      </c>
      <c r="B4" s="719" t="s">
        <v>3</v>
      </c>
      <c r="C4" s="549" t="s">
        <v>308</v>
      </c>
      <c r="D4" s="549" t="s">
        <v>642</v>
      </c>
      <c r="E4" s="550" t="s">
        <v>643</v>
      </c>
      <c r="F4" s="551" t="s">
        <v>29</v>
      </c>
      <c r="H4" s="547"/>
      <c r="I4" s="547"/>
      <c r="J4" s="547"/>
      <c r="K4" s="553"/>
      <c r="L4" s="553"/>
    </row>
    <row r="5" spans="1:12" ht="21" customHeight="1" thickBot="1">
      <c r="A5" s="725"/>
      <c r="B5" s="720" t="s">
        <v>644</v>
      </c>
      <c r="C5" s="554"/>
      <c r="D5" s="554"/>
      <c r="E5" s="554"/>
      <c r="F5" s="555"/>
      <c r="H5" s="547"/>
      <c r="I5" s="556"/>
      <c r="J5" s="547"/>
      <c r="K5" s="130"/>
      <c r="L5" s="130"/>
    </row>
    <row r="6" spans="1:12" ht="15.75">
      <c r="A6" s="557" t="s">
        <v>4</v>
      </c>
      <c r="B6" s="577" t="s">
        <v>230</v>
      </c>
      <c r="C6" s="517">
        <v>1062859</v>
      </c>
      <c r="D6" s="517">
        <v>936221</v>
      </c>
      <c r="E6" s="517">
        <v>864041</v>
      </c>
      <c r="F6" s="562">
        <f aca="true" t="shared" si="0" ref="F6:F14">E6/D6*100</f>
        <v>92.29028188857117</v>
      </c>
      <c r="H6" s="547"/>
      <c r="I6" s="556"/>
      <c r="J6" s="547"/>
      <c r="K6" s="130"/>
      <c r="L6" s="130"/>
    </row>
    <row r="7" spans="1:12" ht="15.75">
      <c r="A7" s="557" t="s">
        <v>6</v>
      </c>
      <c r="B7" s="572" t="s">
        <v>645</v>
      </c>
      <c r="C7" s="521">
        <v>252255</v>
      </c>
      <c r="D7" s="521">
        <v>214868</v>
      </c>
      <c r="E7" s="521">
        <v>215148</v>
      </c>
      <c r="F7" s="558">
        <f t="shared" si="0"/>
        <v>100.13031256399279</v>
      </c>
      <c r="H7" s="547"/>
      <c r="I7" s="556"/>
      <c r="J7" s="547"/>
      <c r="K7" s="130"/>
      <c r="L7" s="130"/>
    </row>
    <row r="8" spans="1:12" ht="15.75">
      <c r="A8" s="557" t="s">
        <v>8</v>
      </c>
      <c r="B8" s="572" t="s">
        <v>234</v>
      </c>
      <c r="C8" s="521">
        <v>1027463</v>
      </c>
      <c r="D8" s="521">
        <v>1249029</v>
      </c>
      <c r="E8" s="521">
        <v>1176431</v>
      </c>
      <c r="F8" s="558">
        <f t="shared" si="0"/>
        <v>94.18764496260695</v>
      </c>
      <c r="H8" s="547"/>
      <c r="I8" s="547"/>
      <c r="J8" s="547"/>
      <c r="K8" s="130"/>
      <c r="L8" s="130"/>
    </row>
    <row r="9" spans="1:12" ht="15.75">
      <c r="A9" s="557" t="s">
        <v>10</v>
      </c>
      <c r="B9" s="572" t="s">
        <v>646</v>
      </c>
      <c r="C9" s="521">
        <v>24834</v>
      </c>
      <c r="D9" s="521">
        <v>556807</v>
      </c>
      <c r="E9" s="521">
        <v>596060</v>
      </c>
      <c r="F9" s="558">
        <f t="shared" si="0"/>
        <v>107.0496599360281</v>
      </c>
      <c r="H9" s="547"/>
      <c r="I9" s="556"/>
      <c r="J9" s="547"/>
      <c r="K9" s="130"/>
      <c r="L9" s="130"/>
    </row>
    <row r="10" spans="1:10" ht="15.75">
      <c r="A10" s="557" t="s">
        <v>12</v>
      </c>
      <c r="B10" s="572" t="s">
        <v>647</v>
      </c>
      <c r="C10" s="521">
        <v>343360</v>
      </c>
      <c r="D10" s="521">
        <v>762780</v>
      </c>
      <c r="E10" s="521">
        <v>354853</v>
      </c>
      <c r="F10" s="558">
        <f t="shared" si="0"/>
        <v>46.52101523375023</v>
      </c>
      <c r="H10" s="547"/>
      <c r="I10" s="547"/>
      <c r="J10" s="547"/>
    </row>
    <row r="11" spans="1:10" ht="15.75">
      <c r="A11" s="557" t="s">
        <v>35</v>
      </c>
      <c r="B11" s="572" t="s">
        <v>648</v>
      </c>
      <c r="C11" s="521">
        <v>362740</v>
      </c>
      <c r="D11" s="521">
        <v>375046</v>
      </c>
      <c r="E11" s="521">
        <v>294932</v>
      </c>
      <c r="F11" s="558">
        <f t="shared" si="0"/>
        <v>78.63888696319918</v>
      </c>
      <c r="H11" s="547"/>
      <c r="I11" s="547"/>
      <c r="J11" s="547"/>
    </row>
    <row r="12" spans="1:10" ht="15.75">
      <c r="A12" s="557" t="s">
        <v>37</v>
      </c>
      <c r="B12" s="572" t="s">
        <v>278</v>
      </c>
      <c r="C12" s="521">
        <v>212144</v>
      </c>
      <c r="D12" s="521">
        <v>507942</v>
      </c>
      <c r="E12" s="521">
        <v>610343</v>
      </c>
      <c r="F12" s="558">
        <f t="shared" si="0"/>
        <v>120.1599788952282</v>
      </c>
      <c r="H12" s="547"/>
      <c r="I12" s="547"/>
      <c r="J12" s="547"/>
    </row>
    <row r="13" spans="1:10" ht="15.75">
      <c r="A13" s="557" t="s">
        <v>39</v>
      </c>
      <c r="B13" s="572" t="s">
        <v>649</v>
      </c>
      <c r="C13" s="521">
        <v>1608839</v>
      </c>
      <c r="D13" s="521">
        <v>1822722</v>
      </c>
      <c r="E13" s="521">
        <v>643000</v>
      </c>
      <c r="F13" s="558">
        <f t="shared" si="0"/>
        <v>35.27691002796916</v>
      </c>
      <c r="H13" s="547"/>
      <c r="I13" s="547"/>
      <c r="J13" s="547"/>
    </row>
    <row r="14" spans="1:10" ht="15.75">
      <c r="A14" s="557" t="s">
        <v>41</v>
      </c>
      <c r="B14" s="572" t="s">
        <v>650</v>
      </c>
      <c r="C14" s="521">
        <v>714070</v>
      </c>
      <c r="D14" s="521">
        <v>777843</v>
      </c>
      <c r="E14" s="521">
        <v>500</v>
      </c>
      <c r="F14" s="558">
        <f t="shared" si="0"/>
        <v>0.06428032392140831</v>
      </c>
      <c r="H14" s="547"/>
      <c r="I14" s="556"/>
      <c r="J14" s="547"/>
    </row>
    <row r="15" spans="1:10" ht="15.75">
      <c r="A15" s="557" t="s">
        <v>43</v>
      </c>
      <c r="B15" s="572" t="s">
        <v>651</v>
      </c>
      <c r="C15" s="521"/>
      <c r="D15" s="521"/>
      <c r="E15" s="521"/>
      <c r="F15" s="558"/>
      <c r="H15" s="547"/>
      <c r="I15" s="556"/>
      <c r="J15" s="547"/>
    </row>
    <row r="16" spans="1:10" ht="15.75">
      <c r="A16" s="557" t="s">
        <v>45</v>
      </c>
      <c r="B16" s="572" t="s">
        <v>652</v>
      </c>
      <c r="C16" s="521"/>
      <c r="D16" s="521">
        <v>43242</v>
      </c>
      <c r="E16" s="521">
        <v>12422</v>
      </c>
      <c r="F16" s="558">
        <f>E16/D16*100</f>
        <v>28.726700892650666</v>
      </c>
      <c r="H16" s="547"/>
      <c r="I16" s="547"/>
      <c r="J16" s="547"/>
    </row>
    <row r="17" spans="1:10" ht="16.5" thickBot="1">
      <c r="A17" s="557" t="s">
        <v>47</v>
      </c>
      <c r="B17" s="576" t="s">
        <v>653</v>
      </c>
      <c r="C17" s="560">
        <v>187203</v>
      </c>
      <c r="D17" s="560">
        <v>187203</v>
      </c>
      <c r="E17" s="560">
        <v>123469</v>
      </c>
      <c r="F17" s="561">
        <f>E17/D17*100</f>
        <v>65.95460542833182</v>
      </c>
      <c r="H17" s="547"/>
      <c r="I17" s="547"/>
      <c r="J17" s="547"/>
    </row>
    <row r="18" spans="1:10" ht="16.5" thickBot="1">
      <c r="A18" s="557" t="s">
        <v>48</v>
      </c>
      <c r="B18" s="721" t="s">
        <v>654</v>
      </c>
      <c r="C18" s="715">
        <f>SUM(C6:C17)</f>
        <v>5795767</v>
      </c>
      <c r="D18" s="715">
        <f>SUM(D6:D17)</f>
        <v>7433703</v>
      </c>
      <c r="E18" s="715">
        <f>SUM(E6:E17)</f>
        <v>4891199</v>
      </c>
      <c r="F18" s="716">
        <f>E18/D18*100</f>
        <v>65.79761123090336</v>
      </c>
      <c r="H18" s="547"/>
      <c r="I18" s="547"/>
      <c r="J18" s="547"/>
    </row>
    <row r="19" spans="1:10" ht="15.75">
      <c r="A19" s="557" t="s">
        <v>50</v>
      </c>
      <c r="B19" s="577" t="s">
        <v>655</v>
      </c>
      <c r="C19" s="517"/>
      <c r="D19" s="517">
        <v>392576</v>
      </c>
      <c r="E19" s="517">
        <v>411017</v>
      </c>
      <c r="F19" s="562">
        <f>E19/D19*100</f>
        <v>104.69743438213237</v>
      </c>
      <c r="H19" s="546"/>
      <c r="I19" s="546"/>
      <c r="J19" s="546"/>
    </row>
    <row r="20" spans="1:10" ht="15.75">
      <c r="A20" s="557" t="s">
        <v>52</v>
      </c>
      <c r="B20" s="572" t="s">
        <v>607</v>
      </c>
      <c r="C20" s="521">
        <v>95190</v>
      </c>
      <c r="D20" s="521">
        <v>95190</v>
      </c>
      <c r="E20" s="521">
        <v>155188</v>
      </c>
      <c r="F20" s="558">
        <f>E20/D20*100</f>
        <v>163.02973001365692</v>
      </c>
      <c r="H20" s="547"/>
      <c r="I20" s="547"/>
      <c r="J20" s="547"/>
    </row>
    <row r="21" spans="1:10" ht="16.5" thickBot="1">
      <c r="A21" s="557" t="s">
        <v>54</v>
      </c>
      <c r="B21" s="576" t="s">
        <v>656</v>
      </c>
      <c r="C21" s="560"/>
      <c r="D21" s="560"/>
      <c r="E21" s="560">
        <v>65725</v>
      </c>
      <c r="F21" s="561"/>
      <c r="H21" s="547"/>
      <c r="I21" s="547"/>
      <c r="J21" s="547"/>
    </row>
    <row r="22" spans="1:10" ht="16.5" thickBot="1">
      <c r="A22" s="557" t="s">
        <v>56</v>
      </c>
      <c r="B22" s="721" t="s">
        <v>657</v>
      </c>
      <c r="C22" s="715">
        <f>SUM(C19:C21)</f>
        <v>95190</v>
      </c>
      <c r="D22" s="715">
        <f>SUM(D19:D21)</f>
        <v>487766</v>
      </c>
      <c r="E22" s="715">
        <f>SUM(E19:E21)</f>
        <v>631930</v>
      </c>
      <c r="F22" s="716">
        <f>E22/D22*100</f>
        <v>129.55597561125623</v>
      </c>
      <c r="H22" s="547"/>
      <c r="I22" s="547"/>
      <c r="J22" s="547"/>
    </row>
    <row r="23" spans="1:10" ht="16.5" thickBot="1">
      <c r="A23" s="557" t="s">
        <v>58</v>
      </c>
      <c r="B23" s="722" t="s">
        <v>762</v>
      </c>
      <c r="C23" s="612">
        <f>SUM(C18+C22)</f>
        <v>5890957</v>
      </c>
      <c r="D23" s="612">
        <f>SUM(D18+D22)</f>
        <v>7921469</v>
      </c>
      <c r="E23" s="612">
        <f>SUM(E18+E22)</f>
        <v>5523129</v>
      </c>
      <c r="F23" s="716">
        <f>E23/D23*100</f>
        <v>69.72354496369297</v>
      </c>
      <c r="H23" s="547"/>
      <c r="I23" s="547"/>
      <c r="J23" s="547"/>
    </row>
    <row r="24" spans="1:10" ht="15.75">
      <c r="A24" s="557" t="s">
        <v>60</v>
      </c>
      <c r="B24" s="577" t="s">
        <v>658</v>
      </c>
      <c r="C24" s="517"/>
      <c r="D24" s="517"/>
      <c r="E24" s="517"/>
      <c r="F24" s="562"/>
      <c r="H24" s="547"/>
      <c r="I24" s="547"/>
      <c r="J24" s="547"/>
    </row>
    <row r="25" spans="1:10" ht="15.75">
      <c r="A25" s="557" t="s">
        <v>62</v>
      </c>
      <c r="B25" s="572" t="s">
        <v>659</v>
      </c>
      <c r="C25" s="521"/>
      <c r="D25" s="521"/>
      <c r="E25" s="521"/>
      <c r="F25" s="558"/>
      <c r="H25" s="547"/>
      <c r="I25" s="547"/>
      <c r="J25" s="547"/>
    </row>
    <row r="26" spans="1:10" ht="16.5" thickBot="1">
      <c r="A26" s="557" t="s">
        <v>64</v>
      </c>
      <c r="B26" s="576" t="s">
        <v>660</v>
      </c>
      <c r="C26" s="560"/>
      <c r="D26" s="560"/>
      <c r="E26" s="560">
        <v>-123073</v>
      </c>
      <c r="F26" s="561"/>
      <c r="H26" s="547"/>
      <c r="I26" s="547"/>
      <c r="J26" s="547"/>
    </row>
    <row r="27" spans="1:10" ht="16.5" thickBot="1">
      <c r="A27" s="564" t="s">
        <v>66</v>
      </c>
      <c r="B27" s="723" t="s">
        <v>661</v>
      </c>
      <c r="C27" s="132">
        <f>SUM(C23:C26)</f>
        <v>5890957</v>
      </c>
      <c r="D27" s="132">
        <f>SUM(D23:D26)</f>
        <v>7921469</v>
      </c>
      <c r="E27" s="132">
        <f>SUM(E23:E26)</f>
        <v>5400056</v>
      </c>
      <c r="F27" s="565">
        <f>E27/D27*100</f>
        <v>68.1698811167474</v>
      </c>
      <c r="H27" s="547"/>
      <c r="I27" s="547"/>
      <c r="J27" s="547"/>
    </row>
    <row r="28" spans="1:10" ht="15.75">
      <c r="A28" s="568"/>
      <c r="B28" s="519"/>
      <c r="C28" s="566"/>
      <c r="D28" s="566"/>
      <c r="E28" s="566"/>
      <c r="F28" s="567"/>
      <c r="H28" s="547"/>
      <c r="I28" s="547"/>
      <c r="J28" s="547"/>
    </row>
    <row r="29" spans="1:10" ht="16.5" thickBot="1">
      <c r="A29" s="568"/>
      <c r="B29" s="569"/>
      <c r="C29" s="566"/>
      <c r="D29" s="566"/>
      <c r="E29" s="566"/>
      <c r="F29" s="567"/>
      <c r="H29" s="546"/>
      <c r="I29" s="546"/>
      <c r="J29" s="546"/>
    </row>
    <row r="30" spans="1:10" ht="21" customHeight="1" thickBot="1">
      <c r="A30" s="726"/>
      <c r="B30" s="724" t="s">
        <v>662</v>
      </c>
      <c r="C30" s="132"/>
      <c r="D30" s="132"/>
      <c r="E30" s="132"/>
      <c r="F30" s="565"/>
      <c r="H30" s="547"/>
      <c r="I30" s="547"/>
      <c r="J30" s="547"/>
    </row>
    <row r="31" spans="1:10" ht="15.75">
      <c r="A31" s="557" t="s">
        <v>68</v>
      </c>
      <c r="B31" s="577" t="s">
        <v>229</v>
      </c>
      <c r="C31" s="517">
        <v>209988</v>
      </c>
      <c r="D31" s="517">
        <v>229483</v>
      </c>
      <c r="E31" s="517">
        <v>355336</v>
      </c>
      <c r="F31" s="562">
        <f aca="true" t="shared" si="1" ref="F31:F40">E31/D31*100</f>
        <v>154.84197086494424</v>
      </c>
      <c r="G31" s="571"/>
      <c r="H31" s="547"/>
      <c r="I31" s="547"/>
      <c r="J31" s="547"/>
    </row>
    <row r="32" spans="1:10" ht="15.75">
      <c r="A32" s="557" t="s">
        <v>70</v>
      </c>
      <c r="B32" s="572" t="s">
        <v>663</v>
      </c>
      <c r="C32" s="521">
        <v>1022170</v>
      </c>
      <c r="D32" s="521">
        <v>1022170</v>
      </c>
      <c r="E32" s="521">
        <v>1207599</v>
      </c>
      <c r="F32" s="558">
        <f t="shared" si="1"/>
        <v>118.14072023244665</v>
      </c>
      <c r="G32" s="571"/>
      <c r="H32" s="547"/>
      <c r="I32" s="547"/>
      <c r="J32" s="547"/>
    </row>
    <row r="33" spans="1:10" ht="15.75">
      <c r="A33" s="557" t="s">
        <v>72</v>
      </c>
      <c r="B33" s="572" t="s">
        <v>664</v>
      </c>
      <c r="C33" s="521">
        <v>965284</v>
      </c>
      <c r="D33" s="521">
        <v>946315</v>
      </c>
      <c r="E33" s="521">
        <v>587165</v>
      </c>
      <c r="F33" s="558">
        <f t="shared" si="1"/>
        <v>62.047521174239016</v>
      </c>
      <c r="G33" s="571"/>
      <c r="H33" s="547"/>
      <c r="I33" s="547"/>
      <c r="J33" s="547"/>
    </row>
    <row r="34" spans="1:10" ht="15.75">
      <c r="A34" s="557" t="s">
        <v>74</v>
      </c>
      <c r="B34" s="572" t="s">
        <v>665</v>
      </c>
      <c r="C34" s="521"/>
      <c r="D34" s="521">
        <v>62642</v>
      </c>
      <c r="E34" s="521">
        <v>136736</v>
      </c>
      <c r="F34" s="558">
        <f t="shared" si="1"/>
        <v>218.28166405925737</v>
      </c>
      <c r="G34" s="571"/>
      <c r="H34" s="573"/>
      <c r="I34" s="574"/>
      <c r="J34" s="574"/>
    </row>
    <row r="35" spans="1:10" ht="15.75">
      <c r="A35" s="557" t="s">
        <v>76</v>
      </c>
      <c r="B35" s="572" t="s">
        <v>666</v>
      </c>
      <c r="C35" s="521">
        <v>1295860</v>
      </c>
      <c r="D35" s="521">
        <v>1826765</v>
      </c>
      <c r="E35" s="521">
        <v>888847</v>
      </c>
      <c r="F35" s="558">
        <f t="shared" si="1"/>
        <v>48.65688799599292</v>
      </c>
      <c r="G35" s="571"/>
      <c r="H35" s="546"/>
      <c r="I35" s="546"/>
      <c r="J35" s="546"/>
    </row>
    <row r="36" spans="1:10" ht="15.75">
      <c r="A36" s="557" t="s">
        <v>78</v>
      </c>
      <c r="B36" s="572" t="s">
        <v>667</v>
      </c>
      <c r="C36" s="521">
        <v>3500</v>
      </c>
      <c r="D36" s="521">
        <v>20964</v>
      </c>
      <c r="E36" s="128">
        <v>20614</v>
      </c>
      <c r="F36" s="558">
        <f t="shared" si="1"/>
        <v>98.3304712841061</v>
      </c>
      <c r="G36" s="571"/>
      <c r="H36" s="547"/>
      <c r="I36" s="547"/>
      <c r="J36" s="547"/>
    </row>
    <row r="37" spans="1:10" ht="15.75">
      <c r="A37" s="557" t="s">
        <v>80</v>
      </c>
      <c r="B37" s="572" t="s">
        <v>668</v>
      </c>
      <c r="C37" s="521">
        <v>1619436</v>
      </c>
      <c r="D37" s="521">
        <v>1908996</v>
      </c>
      <c r="E37" s="521">
        <v>736571</v>
      </c>
      <c r="F37" s="558">
        <f t="shared" si="1"/>
        <v>38.58420866256399</v>
      </c>
      <c r="G37" s="571"/>
      <c r="H37" s="547"/>
      <c r="I37" s="547"/>
      <c r="J37" s="547"/>
    </row>
    <row r="38" spans="1:10" ht="15.75">
      <c r="A38" s="557" t="s">
        <v>82</v>
      </c>
      <c r="B38" s="575" t="s">
        <v>233</v>
      </c>
      <c r="C38" s="521">
        <v>774719</v>
      </c>
      <c r="D38" s="521">
        <v>1904134</v>
      </c>
      <c r="E38" s="521">
        <v>1904036</v>
      </c>
      <c r="F38" s="558">
        <f t="shared" si="1"/>
        <v>99.99485330339147</v>
      </c>
      <c r="G38" s="571"/>
      <c r="H38" s="547"/>
      <c r="I38" s="547"/>
      <c r="J38" s="547"/>
    </row>
    <row r="39" spans="1:10" ht="16.5" thickBot="1">
      <c r="A39" s="557" t="s">
        <v>83</v>
      </c>
      <c r="B39" s="576" t="s">
        <v>669</v>
      </c>
      <c r="C39" s="560"/>
      <c r="D39" s="560"/>
      <c r="E39" s="560">
        <v>1206</v>
      </c>
      <c r="F39" s="561"/>
      <c r="G39" s="571"/>
      <c r="H39" s="547"/>
      <c r="I39" s="547"/>
      <c r="J39" s="547"/>
    </row>
    <row r="40" spans="1:10" ht="16.5" thickBot="1">
      <c r="A40" s="557" t="s">
        <v>84</v>
      </c>
      <c r="B40" s="721" t="s">
        <v>670</v>
      </c>
      <c r="C40" s="715">
        <f>SUM(C31:C39)</f>
        <v>5890957</v>
      </c>
      <c r="D40" s="715">
        <f>SUM(D31:D39)</f>
        <v>7921469</v>
      </c>
      <c r="E40" s="715">
        <f>SUM(E31:E39)</f>
        <v>5838110</v>
      </c>
      <c r="F40" s="716">
        <f t="shared" si="1"/>
        <v>73.69984026952577</v>
      </c>
      <c r="G40" s="571"/>
      <c r="H40" s="547"/>
      <c r="I40" s="547"/>
      <c r="J40" s="547"/>
    </row>
    <row r="41" spans="1:10" ht="15.75">
      <c r="A41" s="557" t="s">
        <v>85</v>
      </c>
      <c r="B41" s="577" t="s">
        <v>256</v>
      </c>
      <c r="C41" s="517"/>
      <c r="D41" s="517"/>
      <c r="E41" s="517"/>
      <c r="F41" s="562"/>
      <c r="G41" s="571"/>
      <c r="H41" s="547"/>
      <c r="I41" s="547"/>
      <c r="J41" s="547"/>
    </row>
    <row r="42" spans="1:10" ht="15.75">
      <c r="A42" s="557" t="s">
        <v>87</v>
      </c>
      <c r="B42" s="572" t="s">
        <v>299</v>
      </c>
      <c r="C42" s="521"/>
      <c r="D42" s="521"/>
      <c r="E42" s="521"/>
      <c r="F42" s="558"/>
      <c r="G42" s="571"/>
      <c r="H42" s="578"/>
      <c r="I42" s="546"/>
      <c r="J42" s="546"/>
    </row>
    <row r="43" spans="1:10" ht="16.5" thickBot="1">
      <c r="A43" s="557" t="s">
        <v>89</v>
      </c>
      <c r="B43" s="576" t="s">
        <v>671</v>
      </c>
      <c r="C43" s="560"/>
      <c r="D43" s="560"/>
      <c r="E43" s="560"/>
      <c r="F43" s="561"/>
      <c r="G43" s="571"/>
      <c r="H43" s="573"/>
      <c r="I43" s="573"/>
      <c r="J43" s="573"/>
    </row>
    <row r="44" spans="1:10" ht="16.5" thickBot="1">
      <c r="A44" s="557" t="s">
        <v>91</v>
      </c>
      <c r="B44" s="721" t="s">
        <v>672</v>
      </c>
      <c r="C44" s="715">
        <f>SUM(C41:C43)</f>
        <v>0</v>
      </c>
      <c r="D44" s="715">
        <f>SUM(D41:D43)</f>
        <v>0</v>
      </c>
      <c r="E44" s="715">
        <f>SUM(E41:E43)</f>
        <v>0</v>
      </c>
      <c r="F44" s="716"/>
      <c r="G44" s="571"/>
      <c r="H44" s="579"/>
      <c r="I44" s="579"/>
      <c r="J44" s="579"/>
    </row>
    <row r="45" spans="1:10" ht="16.5" thickBot="1">
      <c r="A45" s="557" t="s">
        <v>93</v>
      </c>
      <c r="B45" s="722" t="s">
        <v>673</v>
      </c>
      <c r="C45" s="612">
        <f>SUM(C44,C40)</f>
        <v>5890957</v>
      </c>
      <c r="D45" s="612">
        <f>SUM(D44,D40)</f>
        <v>7921469</v>
      </c>
      <c r="E45" s="612">
        <f>SUM(E44,E40)</f>
        <v>5838110</v>
      </c>
      <c r="F45" s="716">
        <f>E45/D45*100</f>
        <v>73.69984026952577</v>
      </c>
      <c r="G45" s="571"/>
      <c r="H45" s="547"/>
      <c r="I45" s="547"/>
      <c r="J45" s="547"/>
    </row>
    <row r="46" spans="1:10" ht="15.75">
      <c r="A46" s="557" t="s">
        <v>94</v>
      </c>
      <c r="B46" s="577" t="s">
        <v>674</v>
      </c>
      <c r="C46" s="517"/>
      <c r="D46" s="517"/>
      <c r="E46" s="517"/>
      <c r="F46" s="562"/>
      <c r="G46" s="571"/>
      <c r="H46" s="546"/>
      <c r="I46" s="546"/>
      <c r="J46" s="546"/>
    </row>
    <row r="47" spans="1:10" ht="15.75">
      <c r="A47" s="557" t="s">
        <v>96</v>
      </c>
      <c r="B47" s="572" t="s">
        <v>675</v>
      </c>
      <c r="C47" s="521"/>
      <c r="D47" s="521"/>
      <c r="E47" s="521"/>
      <c r="F47" s="558"/>
      <c r="G47" s="571"/>
      <c r="H47" s="546"/>
      <c r="I47" s="546"/>
      <c r="J47" s="546"/>
    </row>
    <row r="48" spans="1:7" ht="16.5" thickBot="1">
      <c r="A48" s="557" t="s">
        <v>98</v>
      </c>
      <c r="B48" s="576" t="s">
        <v>676</v>
      </c>
      <c r="C48" s="560"/>
      <c r="D48" s="560"/>
      <c r="E48" s="560">
        <v>-7024</v>
      </c>
      <c r="F48" s="561"/>
      <c r="G48" s="571"/>
    </row>
    <row r="49" spans="1:7" ht="16.5" thickBot="1">
      <c r="A49" s="564" t="s">
        <v>100</v>
      </c>
      <c r="B49" s="723" t="s">
        <v>677</v>
      </c>
      <c r="C49" s="132">
        <f>SUM(C45:C48)</f>
        <v>5890957</v>
      </c>
      <c r="D49" s="132">
        <f>SUM(D45:D48)</f>
        <v>7921469</v>
      </c>
      <c r="E49" s="132">
        <f>SUM(E45:E48)</f>
        <v>5831086</v>
      </c>
      <c r="F49" s="565">
        <f>E49/D49*100</f>
        <v>73.61116984741088</v>
      </c>
      <c r="G49" s="571"/>
    </row>
    <row r="50" spans="1:6" ht="16.5" thickBot="1">
      <c r="A50" s="519"/>
      <c r="B50" s="519"/>
      <c r="C50" s="878"/>
      <c r="D50" s="878"/>
      <c r="E50" s="519"/>
      <c r="F50" s="717"/>
    </row>
    <row r="51" spans="1:6" ht="15.75">
      <c r="A51" s="570">
        <v>41</v>
      </c>
      <c r="B51" s="577" t="s">
        <v>678</v>
      </c>
      <c r="C51" s="718">
        <f>C40-C18</f>
        <v>95190</v>
      </c>
      <c r="D51" s="718">
        <f>D40-D18</f>
        <v>487766</v>
      </c>
      <c r="E51" s="718">
        <f>E40-E18</f>
        <v>946911</v>
      </c>
      <c r="F51" s="562">
        <f>E51/D51*100</f>
        <v>194.13222733851887</v>
      </c>
    </row>
    <row r="52" spans="1:6" ht="15.75">
      <c r="A52" s="557">
        <v>42</v>
      </c>
      <c r="B52" s="572" t="s">
        <v>679</v>
      </c>
      <c r="C52" s="580">
        <f>C44-C22</f>
        <v>-95190</v>
      </c>
      <c r="D52" s="580">
        <f>D44-D22</f>
        <v>-487766</v>
      </c>
      <c r="E52" s="580">
        <f>E44-E22</f>
        <v>-631930</v>
      </c>
      <c r="F52" s="558">
        <f>E52/D52*100</f>
        <v>129.55597561125623</v>
      </c>
    </row>
    <row r="53" spans="1:6" ht="15.75">
      <c r="A53" s="557">
        <v>43</v>
      </c>
      <c r="B53" s="572" t="s">
        <v>680</v>
      </c>
      <c r="C53" s="580">
        <f>C47-C25</f>
        <v>0</v>
      </c>
      <c r="D53" s="580">
        <f>D47-D25</f>
        <v>0</v>
      </c>
      <c r="E53" s="580">
        <f>E47-E25</f>
        <v>0</v>
      </c>
      <c r="F53" s="558"/>
    </row>
    <row r="54" spans="1:6" ht="16.5" thickBot="1">
      <c r="A54" s="564">
        <v>44</v>
      </c>
      <c r="B54" s="576" t="s">
        <v>681</v>
      </c>
      <c r="C54" s="581">
        <f>C47+C48-C26</f>
        <v>0</v>
      </c>
      <c r="D54" s="581">
        <f>D47+D48-D26</f>
        <v>0</v>
      </c>
      <c r="E54" s="581">
        <f>E47+E48-E26</f>
        <v>116049</v>
      </c>
      <c r="F54" s="561"/>
    </row>
    <row r="55" spans="1:6" ht="15.75">
      <c r="A55" s="511"/>
      <c r="B55" s="511"/>
      <c r="C55" s="511"/>
      <c r="D55" s="511"/>
      <c r="E55" s="511"/>
      <c r="F55" s="582"/>
    </row>
    <row r="56" spans="1:6" ht="15.75">
      <c r="A56" s="511"/>
      <c r="B56" s="511"/>
      <c r="C56" s="511"/>
      <c r="D56" s="511"/>
      <c r="E56" s="511"/>
      <c r="F56" s="582"/>
    </row>
    <row r="57" spans="1:6" ht="15.75">
      <c r="A57" s="511"/>
      <c r="B57" s="511"/>
      <c r="C57" s="511"/>
      <c r="D57" s="511"/>
      <c r="E57" s="511"/>
      <c r="F57" s="582"/>
    </row>
    <row r="58" spans="1:6" ht="15.75">
      <c r="A58" s="511"/>
      <c r="B58" s="511"/>
      <c r="C58" s="511"/>
      <c r="D58" s="511"/>
      <c r="E58" s="511"/>
      <c r="F58" s="582"/>
    </row>
    <row r="59" spans="1:6" ht="15.75">
      <c r="A59" s="511"/>
      <c r="B59" s="511"/>
      <c r="C59" s="511"/>
      <c r="D59" s="511"/>
      <c r="E59" s="511"/>
      <c r="F59" s="582"/>
    </row>
    <row r="60" spans="1:6" ht="15.75">
      <c r="A60" s="511"/>
      <c r="B60" s="511"/>
      <c r="C60" s="511"/>
      <c r="D60" s="511"/>
      <c r="E60" s="511"/>
      <c r="F60" s="582"/>
    </row>
    <row r="61" spans="1:6" ht="15.75">
      <c r="A61" s="511"/>
      <c r="B61" s="511"/>
      <c r="C61" s="511"/>
      <c r="D61" s="511"/>
      <c r="E61" s="511"/>
      <c r="F61" s="582"/>
    </row>
    <row r="62" spans="1:6" ht="15.75">
      <c r="A62" s="511"/>
      <c r="B62" s="511"/>
      <c r="C62" s="511"/>
      <c r="D62" s="511"/>
      <c r="E62" s="511"/>
      <c r="F62" s="582"/>
    </row>
    <row r="63" spans="1:6" ht="15.75">
      <c r="A63" s="511"/>
      <c r="B63" s="511"/>
      <c r="C63" s="511"/>
      <c r="D63" s="511"/>
      <c r="E63" s="511"/>
      <c r="F63" s="582"/>
    </row>
    <row r="64" spans="1:6" ht="15.75">
      <c r="A64" s="511"/>
      <c r="B64" s="511"/>
      <c r="C64" s="511"/>
      <c r="D64" s="511"/>
      <c r="E64" s="511"/>
      <c r="F64" s="582"/>
    </row>
    <row r="65" spans="1:6" ht="15.75">
      <c r="A65" s="511"/>
      <c r="B65" s="511"/>
      <c r="C65" s="511"/>
      <c r="D65" s="511"/>
      <c r="E65" s="511"/>
      <c r="F65" s="582"/>
    </row>
    <row r="66" spans="1:6" ht="15.75">
      <c r="A66" s="511"/>
      <c r="B66" s="511"/>
      <c r="C66" s="511"/>
      <c r="D66" s="511"/>
      <c r="E66" s="511"/>
      <c r="F66" s="582"/>
    </row>
    <row r="67" spans="1:6" ht="15.75">
      <c r="A67" s="511"/>
      <c r="B67" s="511"/>
      <c r="C67" s="511"/>
      <c r="D67" s="511"/>
      <c r="E67" s="511"/>
      <c r="F67" s="582"/>
    </row>
    <row r="68" spans="1:6" ht="15.75">
      <c r="A68" s="511"/>
      <c r="B68" s="511"/>
      <c r="C68" s="511"/>
      <c r="D68" s="511"/>
      <c r="E68" s="511"/>
      <c r="F68" s="582"/>
    </row>
    <row r="69" spans="1:6" ht="15.75">
      <c r="A69" s="511"/>
      <c r="B69" s="511"/>
      <c r="C69" s="511"/>
      <c r="D69" s="511"/>
      <c r="E69" s="511"/>
      <c r="F69" s="582"/>
    </row>
    <row r="70" spans="1:6" ht="15.75">
      <c r="A70" s="511"/>
      <c r="B70" s="511"/>
      <c r="C70" s="511"/>
      <c r="D70" s="511"/>
      <c r="E70" s="511"/>
      <c r="F70" s="582"/>
    </row>
    <row r="71" spans="1:6" ht="15.75">
      <c r="A71" s="511"/>
      <c r="B71" s="511"/>
      <c r="C71" s="511"/>
      <c r="D71" s="511"/>
      <c r="E71" s="511"/>
      <c r="F71" s="582"/>
    </row>
    <row r="72" spans="1:6" ht="15.75">
      <c r="A72" s="511"/>
      <c r="B72" s="511"/>
      <c r="C72" s="511"/>
      <c r="D72" s="511"/>
      <c r="E72" s="511"/>
      <c r="F72" s="582"/>
    </row>
    <row r="73" spans="1:6" ht="15.75">
      <c r="A73" s="511"/>
      <c r="B73" s="511"/>
      <c r="C73" s="511"/>
      <c r="D73" s="511"/>
      <c r="E73" s="511"/>
      <c r="F73" s="582"/>
    </row>
    <row r="74" spans="1:6" ht="15.75">
      <c r="A74" s="511"/>
      <c r="B74" s="511"/>
      <c r="C74" s="511"/>
      <c r="D74" s="511"/>
      <c r="E74" s="511"/>
      <c r="F74" s="582"/>
    </row>
    <row r="75" spans="1:6" ht="15.75">
      <c r="A75" s="511"/>
      <c r="B75" s="511"/>
      <c r="C75" s="511"/>
      <c r="D75" s="511"/>
      <c r="E75" s="511"/>
      <c r="F75" s="582"/>
    </row>
    <row r="76" spans="1:6" ht="15.75">
      <c r="A76" s="511"/>
      <c r="B76" s="511"/>
      <c r="C76" s="511"/>
      <c r="D76" s="511"/>
      <c r="E76" s="511"/>
      <c r="F76" s="582"/>
    </row>
    <row r="77" spans="1:6" ht="15.75">
      <c r="A77" s="511"/>
      <c r="B77" s="511"/>
      <c r="C77" s="511"/>
      <c r="D77" s="511"/>
      <c r="E77" s="511"/>
      <c r="F77" s="582"/>
    </row>
    <row r="78" spans="1:6" ht="15.75">
      <c r="A78" s="511"/>
      <c r="B78" s="511"/>
      <c r="C78" s="511"/>
      <c r="D78" s="511"/>
      <c r="E78" s="511"/>
      <c r="F78" s="582"/>
    </row>
    <row r="79" spans="1:6" ht="15.75">
      <c r="A79" s="511"/>
      <c r="B79" s="511"/>
      <c r="C79" s="511"/>
      <c r="D79" s="511"/>
      <c r="E79" s="511"/>
      <c r="F79" s="582"/>
    </row>
    <row r="80" spans="1:6" ht="15.75">
      <c r="A80" s="511"/>
      <c r="B80" s="511"/>
      <c r="C80" s="511"/>
      <c r="D80" s="511"/>
      <c r="E80" s="511"/>
      <c r="F80" s="582"/>
    </row>
    <row r="81" spans="1:6" ht="15.75">
      <c r="A81" s="511"/>
      <c r="B81" s="511"/>
      <c r="C81" s="511"/>
      <c r="D81" s="511"/>
      <c r="E81" s="511"/>
      <c r="F81" s="582"/>
    </row>
    <row r="82" spans="1:6" ht="15.75">
      <c r="A82" s="511"/>
      <c r="B82" s="511"/>
      <c r="C82" s="511"/>
      <c r="D82" s="511"/>
      <c r="E82" s="511"/>
      <c r="F82" s="582"/>
    </row>
    <row r="83" spans="1:6" ht="15.75">
      <c r="A83" s="511"/>
      <c r="B83" s="511"/>
      <c r="C83" s="511"/>
      <c r="D83" s="511"/>
      <c r="E83" s="511"/>
      <c r="F83" s="582"/>
    </row>
    <row r="84" spans="1:6" ht="15.75">
      <c r="A84" s="511"/>
      <c r="B84" s="511"/>
      <c r="C84" s="511"/>
      <c r="D84" s="511"/>
      <c r="E84" s="511"/>
      <c r="F84" s="582"/>
    </row>
    <row r="85" spans="1:6" ht="15.75">
      <c r="A85" s="511"/>
      <c r="B85" s="511"/>
      <c r="C85" s="511"/>
      <c r="D85" s="511"/>
      <c r="E85" s="511"/>
      <c r="F85" s="582"/>
    </row>
    <row r="86" spans="1:6" ht="15.75">
      <c r="A86" s="511"/>
      <c r="B86" s="511"/>
      <c r="C86" s="511"/>
      <c r="D86" s="511"/>
      <c r="E86" s="511"/>
      <c r="F86" s="582"/>
    </row>
    <row r="87" spans="1:6" ht="15.75">
      <c r="A87" s="511"/>
      <c r="B87" s="511"/>
      <c r="C87" s="511"/>
      <c r="D87" s="511"/>
      <c r="E87" s="511"/>
      <c r="F87" s="582"/>
    </row>
    <row r="88" spans="1:6" ht="15.75">
      <c r="A88" s="511"/>
      <c r="B88" s="511"/>
      <c r="C88" s="511"/>
      <c r="D88" s="511"/>
      <c r="E88" s="511"/>
      <c r="F88" s="582"/>
    </row>
    <row r="89" spans="1:6" ht="15.75">
      <c r="A89" s="511"/>
      <c r="B89" s="511"/>
      <c r="C89" s="511"/>
      <c r="D89" s="511"/>
      <c r="E89" s="511"/>
      <c r="F89" s="582"/>
    </row>
    <row r="90" spans="1:6" ht="15.75">
      <c r="A90" s="511"/>
      <c r="B90" s="511"/>
      <c r="C90" s="511"/>
      <c r="D90" s="511"/>
      <c r="E90" s="511"/>
      <c r="F90" s="582"/>
    </row>
    <row r="91" spans="1:6" ht="15.75">
      <c r="A91" s="511"/>
      <c r="B91" s="511"/>
      <c r="C91" s="511"/>
      <c r="D91" s="511"/>
      <c r="E91" s="511"/>
      <c r="F91" s="582"/>
    </row>
    <row r="92" spans="1:6" ht="15.75">
      <c r="A92" s="511"/>
      <c r="B92" s="511"/>
      <c r="C92" s="511"/>
      <c r="D92" s="511"/>
      <c r="E92" s="511"/>
      <c r="F92" s="582"/>
    </row>
    <row r="93" spans="1:6" ht="15.75">
      <c r="A93" s="511"/>
      <c r="B93" s="511"/>
      <c r="C93" s="511"/>
      <c r="D93" s="511"/>
      <c r="E93" s="511"/>
      <c r="F93" s="582"/>
    </row>
    <row r="94" spans="1:6" ht="15.75">
      <c r="A94" s="511"/>
      <c r="B94" s="511"/>
      <c r="C94" s="511"/>
      <c r="D94" s="511"/>
      <c r="E94" s="511"/>
      <c r="F94" s="582"/>
    </row>
    <row r="95" spans="1:6" ht="15.75">
      <c r="A95" s="511"/>
      <c r="B95" s="511"/>
      <c r="C95" s="511"/>
      <c r="D95" s="511"/>
      <c r="E95" s="511"/>
      <c r="F95" s="582"/>
    </row>
    <row r="96" spans="1:6" ht="15.75">
      <c r="A96" s="511"/>
      <c r="B96" s="511"/>
      <c r="C96" s="511"/>
      <c r="D96" s="511"/>
      <c r="E96" s="511"/>
      <c r="F96" s="582"/>
    </row>
    <row r="97" spans="1:6" ht="15.75">
      <c r="A97" s="511"/>
      <c r="B97" s="511"/>
      <c r="C97" s="511"/>
      <c r="D97" s="511"/>
      <c r="E97" s="511"/>
      <c r="F97" s="582"/>
    </row>
  </sheetData>
  <mergeCells count="2">
    <mergeCell ref="C50:D50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&amp;L&amp;9 15. melléklet a .../...(....) önkormányzati rendelethez&amp;C&amp;"Arial CE,Félkövér"&amp;11
Egyszerűsített éves pénzforgalmi jelentés 
2013. év&amp;R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J20"/>
  <sheetViews>
    <sheetView workbookViewId="0" topLeftCell="A1">
      <selection activeCell="H30" sqref="H30"/>
    </sheetView>
  </sheetViews>
  <sheetFormatPr defaultColWidth="9.00390625" defaultRowHeight="12.75"/>
  <cols>
    <col min="1" max="1" width="35.75390625" style="0" customWidth="1"/>
    <col min="2" max="2" width="13.875" style="0" customWidth="1"/>
    <col min="3" max="3" width="16.625" style="0" customWidth="1"/>
    <col min="4" max="5" width="12.125" style="0" customWidth="1"/>
    <col min="6" max="6" width="14.125" style="0" customWidth="1"/>
    <col min="7" max="7" width="14.00390625" style="0" customWidth="1"/>
  </cols>
  <sheetData>
    <row r="6" spans="1:7" ht="15.75">
      <c r="A6" s="511"/>
      <c r="B6" s="511"/>
      <c r="C6" s="511"/>
      <c r="D6" s="511"/>
      <c r="E6" s="511"/>
      <c r="F6" s="511"/>
      <c r="G6" s="511"/>
    </row>
    <row r="7" spans="1:7" ht="16.5" thickBot="1">
      <c r="A7" s="511"/>
      <c r="B7" s="511"/>
      <c r="C7" s="511"/>
      <c r="D7" s="511"/>
      <c r="E7" s="851" t="s">
        <v>770</v>
      </c>
      <c r="F7" s="851"/>
      <c r="G7" s="851"/>
    </row>
    <row r="8" spans="1:7" s="617" customFormat="1" ht="16.5" thickBot="1">
      <c r="A8" s="613" t="s">
        <v>0</v>
      </c>
      <c r="B8" s="614" t="s">
        <v>1</v>
      </c>
      <c r="C8" s="614" t="s">
        <v>22</v>
      </c>
      <c r="D8" s="614" t="s">
        <v>23</v>
      </c>
      <c r="E8" s="615" t="s">
        <v>24</v>
      </c>
      <c r="F8" s="615" t="s">
        <v>25</v>
      </c>
      <c r="G8" s="616" t="s">
        <v>273</v>
      </c>
    </row>
    <row r="9" spans="1:10" ht="60">
      <c r="A9" s="618" t="s">
        <v>3</v>
      </c>
      <c r="B9" s="619" t="s">
        <v>713</v>
      </c>
      <c r="C9" s="620" t="s">
        <v>714</v>
      </c>
      <c r="D9" s="620" t="s">
        <v>715</v>
      </c>
      <c r="E9" s="620" t="s">
        <v>763</v>
      </c>
      <c r="F9" s="620" t="s">
        <v>716</v>
      </c>
      <c r="G9" s="621" t="s">
        <v>717</v>
      </c>
      <c r="I9" s="622"/>
      <c r="J9" s="130"/>
    </row>
    <row r="10" spans="1:10" ht="15.75">
      <c r="A10" s="520" t="s">
        <v>683</v>
      </c>
      <c r="B10" s="521">
        <v>3866</v>
      </c>
      <c r="C10" s="528">
        <v>83</v>
      </c>
      <c r="D10" s="521"/>
      <c r="E10" s="521">
        <f aca="true" t="shared" si="0" ref="E10:E15">SUM(B10:D10)</f>
        <v>3949</v>
      </c>
      <c r="F10" s="521">
        <v>3866</v>
      </c>
      <c r="G10" s="522"/>
      <c r="I10" s="623"/>
      <c r="J10" s="130"/>
    </row>
    <row r="11" spans="1:10" ht="15.75">
      <c r="A11" s="520" t="s">
        <v>7</v>
      </c>
      <c r="B11" s="521">
        <v>8957</v>
      </c>
      <c r="C11" s="528">
        <v>1297</v>
      </c>
      <c r="D11" s="521"/>
      <c r="E11" s="521">
        <f t="shared" si="0"/>
        <v>10254</v>
      </c>
      <c r="F11" s="521">
        <v>8957</v>
      </c>
      <c r="G11" s="522"/>
      <c r="I11" s="623"/>
      <c r="J11" s="130"/>
    </row>
    <row r="12" spans="1:10" ht="15.75">
      <c r="A12" s="520" t="s">
        <v>718</v>
      </c>
      <c r="B12" s="521">
        <v>24090</v>
      </c>
      <c r="C12" s="528"/>
      <c r="D12" s="521"/>
      <c r="E12" s="521">
        <f t="shared" si="0"/>
        <v>24090</v>
      </c>
      <c r="F12" s="521">
        <v>24090</v>
      </c>
      <c r="G12" s="522"/>
      <c r="I12" s="623"/>
      <c r="J12" s="130"/>
    </row>
    <row r="13" spans="1:10" ht="15.75">
      <c r="A13" s="683" t="s">
        <v>15</v>
      </c>
      <c r="B13" s="521">
        <v>4588</v>
      </c>
      <c r="C13" s="521">
        <v>14</v>
      </c>
      <c r="D13" s="521"/>
      <c r="E13" s="521">
        <f t="shared" si="0"/>
        <v>4602</v>
      </c>
      <c r="F13" s="521">
        <v>4588</v>
      </c>
      <c r="G13" s="522"/>
      <c r="I13" s="623"/>
      <c r="J13" s="130"/>
    </row>
    <row r="14" spans="1:10" ht="15.75">
      <c r="A14" s="520" t="s">
        <v>442</v>
      </c>
      <c r="B14" s="563">
        <v>5381</v>
      </c>
      <c r="C14" s="563">
        <v>14365</v>
      </c>
      <c r="D14" s="563"/>
      <c r="E14" s="521">
        <f t="shared" si="0"/>
        <v>19746</v>
      </c>
      <c r="F14" s="563">
        <v>5831</v>
      </c>
      <c r="G14" s="593"/>
      <c r="I14" s="623"/>
      <c r="J14" s="130"/>
    </row>
    <row r="15" spans="1:10" ht="16.5" thickBot="1">
      <c r="A15" s="559" t="s">
        <v>11</v>
      </c>
      <c r="B15" s="560">
        <v>1139164</v>
      </c>
      <c r="C15" s="560">
        <v>22347</v>
      </c>
      <c r="D15" s="560"/>
      <c r="E15" s="521">
        <f t="shared" si="0"/>
        <v>1161511</v>
      </c>
      <c r="F15" s="560">
        <v>1139164</v>
      </c>
      <c r="G15" s="624"/>
      <c r="I15" s="623"/>
      <c r="J15" s="130"/>
    </row>
    <row r="16" spans="1:7" ht="21.75" customHeight="1" thickBot="1">
      <c r="A16" s="625" t="s">
        <v>20</v>
      </c>
      <c r="B16" s="626">
        <f aca="true" t="shared" si="1" ref="B16:G16">SUM(B10:B15)</f>
        <v>1186046</v>
      </c>
      <c r="C16" s="626">
        <f t="shared" si="1"/>
        <v>38106</v>
      </c>
      <c r="D16" s="626">
        <f t="shared" si="1"/>
        <v>0</v>
      </c>
      <c r="E16" s="626">
        <f t="shared" si="1"/>
        <v>1224152</v>
      </c>
      <c r="F16" s="626">
        <f t="shared" si="1"/>
        <v>1186496</v>
      </c>
      <c r="G16" s="627">
        <f t="shared" si="1"/>
        <v>0</v>
      </c>
    </row>
    <row r="17" spans="1:7" ht="15.75">
      <c r="A17" s="130"/>
      <c r="B17" s="134"/>
      <c r="C17" s="134"/>
      <c r="D17" s="134"/>
      <c r="E17" s="134"/>
      <c r="F17" s="134"/>
      <c r="G17" s="130"/>
    </row>
    <row r="19" spans="2:4" ht="15.75">
      <c r="B19" s="134"/>
      <c r="D19" s="1"/>
    </row>
    <row r="20" ht="12.75">
      <c r="D20" s="1"/>
    </row>
  </sheetData>
  <mergeCells count="1">
    <mergeCell ref="E7:G7"/>
  </mergeCells>
  <printOptions horizontalCentered="1"/>
  <pageMargins left="0.3937007874015748" right="0.3937007874015748" top="1.26" bottom="0.984251968503937" header="0.5118110236220472" footer="0.5118110236220472"/>
  <pageSetup horizontalDpi="600" verticalDpi="600" orientation="landscape" paperSize="9" scale="92" r:id="rId1"/>
  <headerFooter alignWithMargins="0">
    <oddHeader>&amp;L&amp;9 16. melléklet a .../...(....) önkormányzati rendelethez&amp;C&amp;"Arial CE,Félkövér"&amp;14
K I M U T A T Á S&amp;"Arial CE,Normál"&amp;10
&amp;"Arial CE,Félkövér"&amp;11a 2013. évi pénzmaradványról&amp;R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">
      <selection activeCell="A2" sqref="A2:E2"/>
    </sheetView>
  </sheetViews>
  <sheetFormatPr defaultColWidth="9.00390625" defaultRowHeight="12.75"/>
  <cols>
    <col min="1" max="1" width="27.25390625" style="0" customWidth="1"/>
    <col min="2" max="2" width="27.625" style="0" bestFit="1" customWidth="1"/>
    <col min="3" max="3" width="17.875" style="0" customWidth="1"/>
    <col min="4" max="4" width="15.625" style="0" customWidth="1"/>
  </cols>
  <sheetData>
    <row r="2" spans="1:5" ht="15.75">
      <c r="A2" s="880" t="s">
        <v>543</v>
      </c>
      <c r="B2" s="880"/>
      <c r="C2" s="880"/>
      <c r="D2" s="880"/>
      <c r="E2" s="880"/>
    </row>
    <row r="3" spans="1:4" ht="18.75">
      <c r="A3" s="412"/>
      <c r="B3" s="413"/>
      <c r="C3" s="412"/>
      <c r="D3" s="412"/>
    </row>
    <row r="5" spans="1:5" ht="18.75">
      <c r="A5" s="879" t="s">
        <v>527</v>
      </c>
      <c r="B5" s="879"/>
      <c r="C5" s="879"/>
      <c r="D5" s="879"/>
      <c r="E5" s="879"/>
    </row>
    <row r="6" spans="1:4" ht="15.75">
      <c r="A6" s="411"/>
      <c r="B6" s="411"/>
      <c r="C6" s="411"/>
      <c r="D6" s="411"/>
    </row>
    <row r="7" spans="1:4" ht="15.75">
      <c r="A7" s="411"/>
      <c r="B7" s="411"/>
      <c r="C7" s="411"/>
      <c r="D7" s="411"/>
    </row>
    <row r="8" spans="1:4" ht="16.5" thickBot="1">
      <c r="A8" s="414"/>
      <c r="B8" s="414"/>
      <c r="C8" s="414"/>
      <c r="D8" s="414"/>
    </row>
    <row r="9" spans="1:4" ht="19.5" customHeight="1">
      <c r="A9" s="415" t="s">
        <v>528</v>
      </c>
      <c r="B9" s="416" t="s">
        <v>529</v>
      </c>
      <c r="C9" s="417"/>
      <c r="D9" s="414"/>
    </row>
    <row r="10" spans="1:4" ht="15.75">
      <c r="A10" s="418" t="s">
        <v>530</v>
      </c>
      <c r="B10" s="419">
        <v>6247275</v>
      </c>
      <c r="C10" s="420"/>
      <c r="D10" s="421"/>
    </row>
    <row r="11" spans="1:4" ht="15.75">
      <c r="A11" s="418" t="s">
        <v>531</v>
      </c>
      <c r="B11" s="419">
        <v>7892</v>
      </c>
      <c r="C11" s="420"/>
      <c r="D11" s="421"/>
    </row>
    <row r="12" spans="1:4" ht="15.75">
      <c r="A12" s="418" t="s">
        <v>532</v>
      </c>
      <c r="B12" s="419">
        <v>1802048</v>
      </c>
      <c r="C12" s="420"/>
      <c r="D12" s="421"/>
    </row>
    <row r="13" spans="1:4" ht="15.75">
      <c r="A13" s="418" t="s">
        <v>531</v>
      </c>
      <c r="B13" s="419">
        <v>24323</v>
      </c>
      <c r="C13" s="422"/>
      <c r="D13" s="421"/>
    </row>
    <row r="14" spans="1:4" ht="15.75">
      <c r="A14" s="418" t="s">
        <v>533</v>
      </c>
      <c r="B14" s="419">
        <v>4308848</v>
      </c>
      <c r="C14" s="420"/>
      <c r="D14" s="421"/>
    </row>
    <row r="15" spans="1:4" ht="15.75">
      <c r="A15" s="418" t="s">
        <v>531</v>
      </c>
      <c r="B15" s="419">
        <v>260</v>
      </c>
      <c r="C15" s="420"/>
      <c r="D15" s="421"/>
    </row>
    <row r="16" spans="1:4" ht="19.5" customHeight="1" thickBot="1">
      <c r="A16" s="423" t="s">
        <v>534</v>
      </c>
      <c r="B16" s="424">
        <f>B10+B12+B14</f>
        <v>12358171</v>
      </c>
      <c r="C16" s="425"/>
      <c r="D16" s="421"/>
    </row>
    <row r="17" spans="1:4" ht="15.75">
      <c r="A17" s="426"/>
      <c r="B17" s="427"/>
      <c r="C17" s="427"/>
      <c r="D17" s="169"/>
    </row>
    <row r="18" spans="1:4" ht="15.75">
      <c r="A18" s="426"/>
      <c r="B18" s="427"/>
      <c r="C18" s="427"/>
      <c r="D18" s="169"/>
    </row>
    <row r="19" spans="1:4" ht="16.5" thickBot="1">
      <c r="A19" s="426"/>
      <c r="B19" s="427"/>
      <c r="C19" s="427"/>
      <c r="D19" s="169"/>
    </row>
    <row r="20" spans="1:4" ht="19.5" customHeight="1">
      <c r="A20" s="428" t="s">
        <v>528</v>
      </c>
      <c r="B20" s="429" t="s">
        <v>529</v>
      </c>
      <c r="C20" s="430" t="s">
        <v>535</v>
      </c>
      <c r="D20" s="169"/>
    </row>
    <row r="21" spans="1:3" ht="15.75">
      <c r="A21" s="431" t="s">
        <v>536</v>
      </c>
      <c r="B21" s="432">
        <v>4751611</v>
      </c>
      <c r="C21" s="419">
        <v>1706297</v>
      </c>
    </row>
    <row r="22" spans="1:3" ht="15.75">
      <c r="A22" s="431" t="s">
        <v>537</v>
      </c>
      <c r="B22" s="432">
        <v>6448750</v>
      </c>
      <c r="C22" s="419">
        <v>826123</v>
      </c>
    </row>
    <row r="23" spans="1:3" ht="15.75">
      <c r="A23" s="431" t="s">
        <v>538</v>
      </c>
      <c r="B23" s="432">
        <v>1157810</v>
      </c>
      <c r="C23" s="419">
        <v>640392</v>
      </c>
    </row>
    <row r="24" spans="1:3" ht="19.5" customHeight="1" thickBot="1">
      <c r="A24" s="433" t="s">
        <v>534</v>
      </c>
      <c r="B24" s="434">
        <f>SUM(B21:B23)</f>
        <v>12358171</v>
      </c>
      <c r="C24" s="435">
        <f>SUM(C21:C23)</f>
        <v>3172812</v>
      </c>
    </row>
    <row r="25" ht="12.75">
      <c r="C25" s="169"/>
    </row>
    <row r="26" ht="12.75">
      <c r="C26" s="169"/>
    </row>
    <row r="27" ht="13.5" thickBot="1"/>
    <row r="28" spans="1:3" ht="19.5" customHeight="1">
      <c r="A28" s="428" t="s">
        <v>539</v>
      </c>
      <c r="B28" s="429" t="s">
        <v>528</v>
      </c>
      <c r="C28" s="430" t="s">
        <v>540</v>
      </c>
    </row>
    <row r="29" spans="1:3" ht="15.75">
      <c r="A29" s="418" t="s">
        <v>536</v>
      </c>
      <c r="B29" s="436"/>
      <c r="C29" s="437"/>
    </row>
    <row r="30" spans="1:4" ht="15.75">
      <c r="A30" s="418"/>
      <c r="B30" s="436" t="s">
        <v>530</v>
      </c>
      <c r="C30" s="419">
        <v>4130106</v>
      </c>
      <c r="D30" s="169"/>
    </row>
    <row r="31" spans="1:4" ht="15.75">
      <c r="A31" s="418"/>
      <c r="B31" s="436" t="s">
        <v>541</v>
      </c>
      <c r="C31" s="419"/>
      <c r="D31" s="169"/>
    </row>
    <row r="32" spans="1:4" ht="15.75">
      <c r="A32" s="418"/>
      <c r="B32" s="436" t="s">
        <v>533</v>
      </c>
      <c r="C32" s="419">
        <v>621505</v>
      </c>
      <c r="D32" s="169"/>
    </row>
    <row r="33" spans="1:3" ht="19.5" customHeight="1" thickBot="1">
      <c r="A33" s="438" t="s">
        <v>309</v>
      </c>
      <c r="B33" s="439"/>
      <c r="C33" s="435">
        <f>SUM(C30:C32)</f>
        <v>4751611</v>
      </c>
    </row>
    <row r="34" spans="1:3" ht="15.75">
      <c r="A34" s="440" t="s">
        <v>537</v>
      </c>
      <c r="B34" s="441"/>
      <c r="C34" s="442"/>
    </row>
    <row r="35" spans="1:4" ht="15.75">
      <c r="A35" s="418"/>
      <c r="B35" s="436" t="s">
        <v>542</v>
      </c>
      <c r="C35" s="419">
        <v>1077249</v>
      </c>
      <c r="D35" s="443"/>
    </row>
    <row r="36" spans="1:3" ht="15.75">
      <c r="A36" s="418"/>
      <c r="B36" s="436" t="s">
        <v>532</v>
      </c>
      <c r="C36" s="419">
        <v>1689300</v>
      </c>
    </row>
    <row r="37" spans="1:3" ht="15.75">
      <c r="A37" s="418"/>
      <c r="B37" s="436" t="s">
        <v>533</v>
      </c>
      <c r="C37" s="419">
        <v>3682201</v>
      </c>
    </row>
    <row r="38" spans="1:3" ht="19.5" customHeight="1" thickBot="1">
      <c r="A38" s="438" t="s">
        <v>309</v>
      </c>
      <c r="B38" s="439"/>
      <c r="C38" s="435">
        <f>SUM(C35:C37)</f>
        <v>6448750</v>
      </c>
    </row>
    <row r="39" spans="1:3" ht="15.75">
      <c r="A39" s="440" t="s">
        <v>538</v>
      </c>
      <c r="B39" s="444"/>
      <c r="C39" s="445"/>
    </row>
    <row r="40" spans="1:3" ht="15.75">
      <c r="A40" s="418"/>
      <c r="B40" s="436" t="s">
        <v>542</v>
      </c>
      <c r="C40" s="419">
        <v>1039920</v>
      </c>
    </row>
    <row r="41" spans="1:3" ht="15.75">
      <c r="A41" s="418"/>
      <c r="B41" s="436" t="s">
        <v>532</v>
      </c>
      <c r="C41" s="419">
        <v>112748</v>
      </c>
    </row>
    <row r="42" spans="1:3" ht="19.5" customHeight="1">
      <c r="A42" s="252"/>
      <c r="B42" s="436" t="s">
        <v>533</v>
      </c>
      <c r="C42" s="419">
        <v>5142</v>
      </c>
    </row>
    <row r="43" spans="1:3" ht="16.5" thickBot="1">
      <c r="A43" s="438" t="s">
        <v>309</v>
      </c>
      <c r="B43" s="439"/>
      <c r="C43" s="435">
        <f>SUM(C40:C42)</f>
        <v>1157810</v>
      </c>
    </row>
    <row r="44" ht="12.75">
      <c r="C44" s="169"/>
    </row>
    <row r="45" ht="12.75">
      <c r="C45" s="169"/>
    </row>
    <row r="46" ht="12.75">
      <c r="C46" s="169"/>
    </row>
  </sheetData>
  <mergeCells count="2">
    <mergeCell ref="A5:E5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Header>&amp;L&amp;9 17. melléklet a .../...(....) önkormányzati rendelethez&amp;R&amp;"Times New Roman,Normál"&amp;12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5:F13"/>
  <sheetViews>
    <sheetView workbookViewId="0" topLeftCell="A1">
      <selection activeCell="D5" sqref="D5:F5"/>
    </sheetView>
  </sheetViews>
  <sheetFormatPr defaultColWidth="9.00390625" defaultRowHeight="12.75"/>
  <cols>
    <col min="1" max="1" width="8.25390625" style="628" customWidth="1"/>
    <col min="2" max="2" width="16.00390625" style="628" customWidth="1"/>
    <col min="3" max="4" width="18.375" style="629" customWidth="1"/>
    <col min="5" max="5" width="14.375" style="629" customWidth="1"/>
    <col min="6" max="6" width="15.00390625" style="629" customWidth="1"/>
    <col min="7" max="16384" width="9.125" style="628" customWidth="1"/>
  </cols>
  <sheetData>
    <row r="5" spans="4:6" ht="13.5" thickBot="1">
      <c r="D5" s="851" t="s">
        <v>770</v>
      </c>
      <c r="E5" s="851"/>
      <c r="F5" s="851"/>
    </row>
    <row r="6" spans="1:6" ht="41.25" customHeight="1" thickBot="1">
      <c r="A6" s="630" t="s">
        <v>2</v>
      </c>
      <c r="B6" s="631" t="s">
        <v>720</v>
      </c>
      <c r="C6" s="632" t="s">
        <v>721</v>
      </c>
      <c r="D6" s="632" t="s">
        <v>722</v>
      </c>
      <c r="E6" s="633" t="s">
        <v>723</v>
      </c>
      <c r="F6" s="634" t="s">
        <v>724</v>
      </c>
    </row>
    <row r="7" spans="1:6" ht="27" customHeight="1">
      <c r="A7" s="635" t="s">
        <v>4</v>
      </c>
      <c r="B7" s="636" t="s">
        <v>725</v>
      </c>
      <c r="C7" s="637">
        <v>46400</v>
      </c>
      <c r="D7" s="637">
        <v>45788</v>
      </c>
      <c r="E7" s="637">
        <v>3800</v>
      </c>
      <c r="F7" s="638">
        <v>6497</v>
      </c>
    </row>
    <row r="8" spans="1:6" ht="27" customHeight="1">
      <c r="A8" s="639" t="s">
        <v>6</v>
      </c>
      <c r="B8" s="640" t="s">
        <v>726</v>
      </c>
      <c r="C8" s="641">
        <v>49500</v>
      </c>
      <c r="D8" s="641">
        <v>53815</v>
      </c>
      <c r="E8" s="641">
        <v>7085</v>
      </c>
      <c r="F8" s="642">
        <v>7284</v>
      </c>
    </row>
    <row r="9" spans="1:6" ht="27" customHeight="1" thickBot="1">
      <c r="A9" s="643" t="s">
        <v>8</v>
      </c>
      <c r="B9" s="644" t="s">
        <v>727</v>
      </c>
      <c r="C9" s="645">
        <v>5000</v>
      </c>
      <c r="D9" s="645">
        <v>5547</v>
      </c>
      <c r="E9" s="645">
        <v>1500</v>
      </c>
      <c r="F9" s="646">
        <v>14410</v>
      </c>
    </row>
    <row r="10" spans="1:6" ht="27" customHeight="1" thickBot="1">
      <c r="A10" s="647"/>
      <c r="B10" s="648" t="s">
        <v>309</v>
      </c>
      <c r="C10" s="648">
        <f>SUM(C7:C9)</f>
        <v>100900</v>
      </c>
      <c r="D10" s="648">
        <f>SUM(D7:D9)</f>
        <v>105150</v>
      </c>
      <c r="E10" s="648">
        <f>SUM(E7:E9)</f>
        <v>12385</v>
      </c>
      <c r="F10" s="649">
        <f>SUM(F7:F9)</f>
        <v>28191</v>
      </c>
    </row>
    <row r="11" ht="27" customHeight="1"/>
    <row r="12" spans="3:4" ht="27" customHeight="1">
      <c r="C12" s="650" t="s">
        <v>728</v>
      </c>
      <c r="D12" s="650"/>
    </row>
    <row r="13" spans="3:4" ht="25.5" customHeight="1">
      <c r="C13" s="650" t="s">
        <v>577</v>
      </c>
      <c r="D13" s="650"/>
    </row>
    <row r="14" ht="31.5" customHeight="1"/>
  </sheetData>
  <mergeCells count="1">
    <mergeCell ref="D5:F5"/>
  </mergeCells>
  <printOptions horizontalCentered="1"/>
  <pageMargins left="0.5905511811023623" right="0.5905511811023623" top="1.8503937007874016" bottom="0.984251968503937" header="0.72" footer="0.5118110236220472"/>
  <pageSetup horizontalDpi="300" verticalDpi="300" orientation="portrait" r:id="rId1"/>
  <headerFooter alignWithMargins="0">
    <oddHeader>&amp;L&amp;9 18. melléklet a .../...(....) önkormányzati rendelethez&amp;C&amp;"Arial CE,Félkövér"&amp;11
Az önkormányzat által nyújtott közvetett támogatások (kedvezmények)
2013. évre &amp;R
&amp;9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875" style="222" customWidth="1"/>
    <col min="2" max="2" width="35.75390625" style="222" bestFit="1" customWidth="1"/>
    <col min="3" max="3" width="20.75390625" style="222" bestFit="1" customWidth="1"/>
    <col min="4" max="4" width="8.25390625" style="222" customWidth="1"/>
    <col min="5" max="5" width="10.375" style="222" customWidth="1"/>
    <col min="6" max="6" width="12.125" style="223" customWidth="1"/>
    <col min="7" max="7" width="11.00390625" style="332" customWidth="1"/>
    <col min="8" max="8" width="13.875" style="222" bestFit="1" customWidth="1"/>
    <col min="9" max="9" width="11.375" style="222" bestFit="1" customWidth="1"/>
    <col min="10" max="10" width="7.125" style="222" customWidth="1"/>
    <col min="11" max="11" width="11.25390625" style="222" customWidth="1"/>
    <col min="12" max="16384" width="9.125" style="222" customWidth="1"/>
  </cols>
  <sheetData>
    <row r="2" spans="8:9" ht="12.75">
      <c r="H2" s="224"/>
      <c r="I2" s="223"/>
    </row>
    <row r="3" spans="1:11" s="226" customFormat="1" ht="15.75">
      <c r="A3" s="877" t="s">
        <v>496</v>
      </c>
      <c r="B3" s="877"/>
      <c r="C3" s="877"/>
      <c r="D3" s="877"/>
      <c r="E3" s="877"/>
      <c r="F3" s="877"/>
      <c r="G3" s="877"/>
      <c r="H3" s="380"/>
      <c r="I3" s="225"/>
      <c r="J3" s="225"/>
      <c r="K3" s="225"/>
    </row>
    <row r="4" spans="2:11" s="227" customFormat="1" ht="12.75">
      <c r="B4" s="228"/>
      <c r="C4" s="228"/>
      <c r="D4" s="228"/>
      <c r="E4" s="228"/>
      <c r="F4" s="229"/>
      <c r="G4" s="333"/>
      <c r="H4" s="228"/>
      <c r="I4" s="228"/>
      <c r="J4" s="228"/>
      <c r="K4" s="228"/>
    </row>
    <row r="5" spans="2:11" s="227" customFormat="1" ht="12.75">
      <c r="B5" s="228"/>
      <c r="C5" s="228"/>
      <c r="D5" s="228"/>
      <c r="E5" s="228"/>
      <c r="F5" s="229"/>
      <c r="G5" s="333"/>
      <c r="H5" s="228"/>
      <c r="I5" s="228"/>
      <c r="J5" s="228"/>
      <c r="K5" s="228"/>
    </row>
    <row r="6" spans="2:11" s="227" customFormat="1" ht="12.75">
      <c r="B6" s="228"/>
      <c r="C6" s="228"/>
      <c r="D6" s="228"/>
      <c r="E6" s="228"/>
      <c r="F6" s="229"/>
      <c r="G6" s="333"/>
      <c r="H6" s="228"/>
      <c r="I6" s="228"/>
      <c r="J6" s="228"/>
      <c r="K6" s="228"/>
    </row>
    <row r="8" spans="5:7" ht="13.5" thickBot="1">
      <c r="E8" s="851" t="s">
        <v>770</v>
      </c>
      <c r="F8" s="851"/>
      <c r="G8" s="851"/>
    </row>
    <row r="9" spans="1:7" s="234" customFormat="1" ht="13.5" thickBot="1">
      <c r="A9" s="230"/>
      <c r="B9" s="231" t="s">
        <v>0</v>
      </c>
      <c r="C9" s="232" t="s">
        <v>1</v>
      </c>
      <c r="D9" s="232" t="s">
        <v>22</v>
      </c>
      <c r="E9" s="232" t="s">
        <v>23</v>
      </c>
      <c r="F9" s="233" t="s">
        <v>24</v>
      </c>
      <c r="G9" s="334" t="s">
        <v>25</v>
      </c>
    </row>
    <row r="10" spans="1:7" s="236" customFormat="1" ht="26.25" thickBot="1">
      <c r="A10" s="235"/>
      <c r="B10" s="327" t="s">
        <v>361</v>
      </c>
      <c r="C10" s="328" t="s">
        <v>362</v>
      </c>
      <c r="D10" s="329" t="s">
        <v>28</v>
      </c>
      <c r="E10" s="330" t="s">
        <v>468</v>
      </c>
      <c r="F10" s="331" t="s">
        <v>495</v>
      </c>
      <c r="G10" s="335" t="s">
        <v>29</v>
      </c>
    </row>
    <row r="11" spans="1:7" ht="12.75">
      <c r="A11" s="237" t="s">
        <v>4</v>
      </c>
      <c r="B11" s="238" t="s">
        <v>363</v>
      </c>
      <c r="C11" s="239" t="s">
        <v>364</v>
      </c>
      <c r="D11" s="240">
        <v>1000</v>
      </c>
      <c r="E11" s="240">
        <v>1000</v>
      </c>
      <c r="F11" s="180">
        <v>890</v>
      </c>
      <c r="G11" s="336">
        <f>F11/E11*100</f>
        <v>89</v>
      </c>
    </row>
    <row r="12" spans="1:7" ht="12.75">
      <c r="A12" s="241" t="s">
        <v>6</v>
      </c>
      <c r="B12" s="242" t="s">
        <v>365</v>
      </c>
      <c r="C12" s="243" t="s">
        <v>366</v>
      </c>
      <c r="D12" s="244">
        <f>9000+28861</f>
        <v>37861</v>
      </c>
      <c r="E12" s="244">
        <f>39361+3738</f>
        <v>43099</v>
      </c>
      <c r="F12" s="184">
        <v>42575</v>
      </c>
      <c r="G12" s="337">
        <f aca="true" t="shared" si="0" ref="G12:G22">F12/E12*100</f>
        <v>98.78419452887537</v>
      </c>
    </row>
    <row r="13" spans="1:7" ht="12.75">
      <c r="A13" s="241" t="s">
        <v>8</v>
      </c>
      <c r="B13" s="242" t="s">
        <v>367</v>
      </c>
      <c r="C13" s="243" t="s">
        <v>368</v>
      </c>
      <c r="D13" s="244">
        <v>100</v>
      </c>
      <c r="E13" s="244">
        <v>100</v>
      </c>
      <c r="F13" s="184">
        <v>250</v>
      </c>
      <c r="G13" s="337">
        <f t="shared" si="0"/>
        <v>250</v>
      </c>
    </row>
    <row r="14" spans="1:7" ht="12.75">
      <c r="A14" s="241" t="s">
        <v>10</v>
      </c>
      <c r="B14" s="242" t="s">
        <v>497</v>
      </c>
      <c r="C14" s="243" t="s">
        <v>498</v>
      </c>
      <c r="D14" s="244"/>
      <c r="E14" s="244">
        <v>400</v>
      </c>
      <c r="F14" s="184">
        <v>400</v>
      </c>
      <c r="G14" s="337"/>
    </row>
    <row r="15" spans="1:7" ht="24">
      <c r="A15" s="241" t="s">
        <v>12</v>
      </c>
      <c r="B15" s="242" t="s">
        <v>369</v>
      </c>
      <c r="C15" s="245" t="s">
        <v>370</v>
      </c>
      <c r="D15" s="244">
        <f>15000-13000</f>
        <v>2000</v>
      </c>
      <c r="E15" s="244">
        <v>85242</v>
      </c>
      <c r="F15" s="184">
        <v>87281</v>
      </c>
      <c r="G15" s="337">
        <f t="shared" si="0"/>
        <v>102.3920133267638</v>
      </c>
    </row>
    <row r="16" spans="1:7" ht="12.75">
      <c r="A16" s="241" t="s">
        <v>35</v>
      </c>
      <c r="B16" s="242" t="s">
        <v>459</v>
      </c>
      <c r="C16" s="245" t="s">
        <v>460</v>
      </c>
      <c r="D16" s="244"/>
      <c r="E16" s="244">
        <v>1000</v>
      </c>
      <c r="F16" s="184">
        <v>1000</v>
      </c>
      <c r="G16" s="337">
        <f t="shared" si="0"/>
        <v>100</v>
      </c>
    </row>
    <row r="17" spans="1:7" ht="12.75">
      <c r="A17" s="241" t="s">
        <v>37</v>
      </c>
      <c r="B17" s="242" t="s">
        <v>371</v>
      </c>
      <c r="C17" s="243" t="s">
        <v>368</v>
      </c>
      <c r="D17" s="244">
        <v>500</v>
      </c>
      <c r="E17" s="244">
        <v>500</v>
      </c>
      <c r="F17" s="184"/>
      <c r="G17" s="337"/>
    </row>
    <row r="18" spans="1:7" ht="24">
      <c r="A18" s="241" t="s">
        <v>39</v>
      </c>
      <c r="B18" s="242" t="s">
        <v>372</v>
      </c>
      <c r="C18" s="245" t="s">
        <v>373</v>
      </c>
      <c r="D18" s="244">
        <f>292000-6000-29600</f>
        <v>256400</v>
      </c>
      <c r="E18" s="244">
        <f>292000-6000-29600</f>
        <v>256400</v>
      </c>
      <c r="F18" s="184">
        <v>219939</v>
      </c>
      <c r="G18" s="337">
        <f t="shared" si="0"/>
        <v>85.77964118564742</v>
      </c>
    </row>
    <row r="19" spans="1:7" ht="12.75">
      <c r="A19" s="241" t="s">
        <v>41</v>
      </c>
      <c r="B19" s="242" t="s">
        <v>374</v>
      </c>
      <c r="C19" s="245" t="s">
        <v>375</v>
      </c>
      <c r="D19" s="244">
        <v>500</v>
      </c>
      <c r="E19" s="244">
        <v>500</v>
      </c>
      <c r="F19" s="184">
        <v>500</v>
      </c>
      <c r="G19" s="337">
        <f t="shared" si="0"/>
        <v>100</v>
      </c>
    </row>
    <row r="20" spans="1:7" ht="24">
      <c r="A20" s="241" t="s">
        <v>43</v>
      </c>
      <c r="B20" s="242" t="s">
        <v>376</v>
      </c>
      <c r="C20" s="245" t="s">
        <v>377</v>
      </c>
      <c r="D20" s="244">
        <v>2500</v>
      </c>
      <c r="E20" s="244">
        <v>2500</v>
      </c>
      <c r="F20" s="184">
        <v>215</v>
      </c>
      <c r="G20" s="337">
        <f t="shared" si="0"/>
        <v>8.6</v>
      </c>
    </row>
    <row r="21" spans="1:7" ht="24">
      <c r="A21" s="241" t="s">
        <v>45</v>
      </c>
      <c r="B21" s="242" t="s">
        <v>378</v>
      </c>
      <c r="C21" s="245" t="s">
        <v>379</v>
      </c>
      <c r="D21" s="244">
        <v>1800</v>
      </c>
      <c r="E21" s="244">
        <v>1800</v>
      </c>
      <c r="F21" s="184">
        <v>1800</v>
      </c>
      <c r="G21" s="337">
        <f t="shared" si="0"/>
        <v>100</v>
      </c>
    </row>
    <row r="22" spans="1:7" ht="24">
      <c r="A22" s="241" t="s">
        <v>47</v>
      </c>
      <c r="B22" s="707" t="s">
        <v>499</v>
      </c>
      <c r="C22" s="245" t="s">
        <v>500</v>
      </c>
      <c r="D22" s="244">
        <v>3200</v>
      </c>
      <c r="E22" s="244">
        <v>3200</v>
      </c>
      <c r="F22" s="184">
        <v>1930</v>
      </c>
      <c r="G22" s="337">
        <f t="shared" si="0"/>
        <v>60.3125</v>
      </c>
    </row>
    <row r="23" spans="1:7" ht="24">
      <c r="A23" s="241" t="s">
        <v>48</v>
      </c>
      <c r="B23" s="707" t="s">
        <v>774</v>
      </c>
      <c r="C23" s="245" t="s">
        <v>775</v>
      </c>
      <c r="D23" s="244"/>
      <c r="E23" s="244"/>
      <c r="F23" s="184">
        <v>382</v>
      </c>
      <c r="G23" s="337"/>
    </row>
    <row r="24" spans="1:7" ht="24.75" thickBot="1">
      <c r="A24" s="241" t="s">
        <v>50</v>
      </c>
      <c r="B24" s="394" t="s">
        <v>776</v>
      </c>
      <c r="C24" s="246" t="s">
        <v>777</v>
      </c>
      <c r="D24" s="247"/>
      <c r="E24" s="247"/>
      <c r="F24" s="202">
        <v>12040</v>
      </c>
      <c r="G24" s="338"/>
    </row>
    <row r="25" spans="1:7" ht="13.5" thickBot="1">
      <c r="A25" s="241" t="s">
        <v>52</v>
      </c>
      <c r="B25" s="390" t="s">
        <v>309</v>
      </c>
      <c r="C25" s="391"/>
      <c r="D25" s="392">
        <f>SUM(D11:D22)</f>
        <v>305861</v>
      </c>
      <c r="E25" s="392">
        <f>SUM(E11:E22)</f>
        <v>395741</v>
      </c>
      <c r="F25" s="392">
        <f>SUM(F11:F24)</f>
        <v>369202</v>
      </c>
      <c r="G25" s="393">
        <f>F25/E25*100</f>
        <v>93.29384622770954</v>
      </c>
    </row>
  </sheetData>
  <sheetProtection/>
  <mergeCells count="2">
    <mergeCell ref="A3:G3"/>
    <mergeCell ref="E8:G8"/>
  </mergeCells>
  <printOptions horizontalCentered="1"/>
  <pageMargins left="0.5905511811023623" right="0.1968503937007874" top="1.03" bottom="0.5905511811023623" header="0.31496062992125984" footer="0.31496062992125984"/>
  <pageSetup horizontalDpi="600" verticalDpi="600" orientation="landscape" paperSize="9" scale="95" r:id="rId1"/>
  <headerFooter alignWithMargins="0">
    <oddHeader>&amp;L&amp;9 19. melléklet a .../...(....) önkormányzati rendelethez&amp;C&amp;"Arial CE,Félkövér"&amp;11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PageLayoutView="0" workbookViewId="0" topLeftCell="A1">
      <pane xSplit="2" ySplit="4" topLeftCell="C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L23" sqref="L23"/>
    </sheetView>
  </sheetViews>
  <sheetFormatPr defaultColWidth="9.00390625" defaultRowHeight="12.75"/>
  <cols>
    <col min="1" max="1" width="3.25390625" style="62" customWidth="1"/>
    <col min="2" max="2" width="26.125" style="62" customWidth="1"/>
    <col min="3" max="3" width="8.75390625" style="62" customWidth="1"/>
    <col min="4" max="4" width="8.625" style="62" customWidth="1"/>
    <col min="5" max="5" width="9.75390625" style="62" customWidth="1"/>
    <col min="6" max="6" width="9.125" style="62" customWidth="1"/>
    <col min="7" max="7" width="5.00390625" style="63" customWidth="1"/>
    <col min="8" max="8" width="27.25390625" style="62" customWidth="1"/>
    <col min="9" max="10" width="8.625" style="62" customWidth="1"/>
    <col min="11" max="11" width="9.375" style="385" customWidth="1"/>
    <col min="12" max="12" width="9.125" style="108" customWidth="1"/>
    <col min="13" max="13" width="6.25390625" style="63" customWidth="1"/>
    <col min="14" max="16384" width="9.125" style="62" customWidth="1"/>
  </cols>
  <sheetData>
    <row r="2" spans="11:13" ht="12.75" customHeight="1" thickBot="1">
      <c r="K2" s="851" t="s">
        <v>770</v>
      </c>
      <c r="L2" s="851"/>
      <c r="M2" s="851"/>
    </row>
    <row r="3" spans="1:13" ht="12.75" customHeight="1" thickBot="1">
      <c r="A3" s="64"/>
      <c r="B3" s="65" t="s">
        <v>0</v>
      </c>
      <c r="C3" s="66" t="s">
        <v>1</v>
      </c>
      <c r="D3" s="66" t="s">
        <v>22</v>
      </c>
      <c r="E3" s="66" t="s">
        <v>23</v>
      </c>
      <c r="F3" s="66" t="s">
        <v>24</v>
      </c>
      <c r="G3" s="67" t="s">
        <v>25</v>
      </c>
      <c r="H3" s="65" t="s">
        <v>219</v>
      </c>
      <c r="I3" s="66" t="s">
        <v>220</v>
      </c>
      <c r="J3" s="66" t="s">
        <v>221</v>
      </c>
      <c r="K3" s="386" t="s">
        <v>222</v>
      </c>
      <c r="L3" s="68" t="s">
        <v>223</v>
      </c>
      <c r="M3" s="67" t="s">
        <v>224</v>
      </c>
    </row>
    <row r="4" spans="1:13" s="63" customFormat="1" ht="35.25" customHeight="1" thickBot="1">
      <c r="A4" s="69"/>
      <c r="B4" s="70" t="s">
        <v>225</v>
      </c>
      <c r="C4" s="71" t="s">
        <v>27</v>
      </c>
      <c r="D4" s="71" t="s">
        <v>226</v>
      </c>
      <c r="E4" s="24" t="s">
        <v>468</v>
      </c>
      <c r="F4" s="304" t="s">
        <v>493</v>
      </c>
      <c r="G4" s="72" t="s">
        <v>227</v>
      </c>
      <c r="H4" s="73" t="s">
        <v>228</v>
      </c>
      <c r="I4" s="71" t="s">
        <v>27</v>
      </c>
      <c r="J4" s="71" t="s">
        <v>226</v>
      </c>
      <c r="K4" s="25" t="s">
        <v>468</v>
      </c>
      <c r="L4" s="304" t="s">
        <v>493</v>
      </c>
      <c r="M4" s="72" t="s">
        <v>227</v>
      </c>
    </row>
    <row r="5" spans="1:13" ht="12" customHeight="1">
      <c r="A5" s="74" t="s">
        <v>4</v>
      </c>
      <c r="B5" s="75" t="s">
        <v>229</v>
      </c>
      <c r="C5" s="76">
        <v>428289</v>
      </c>
      <c r="D5" s="77">
        <v>209988</v>
      </c>
      <c r="E5" s="76">
        <v>229483</v>
      </c>
      <c r="F5" s="77">
        <v>355336</v>
      </c>
      <c r="G5" s="78">
        <f>F5/E5*100</f>
        <v>154.84197086494424</v>
      </c>
      <c r="H5" s="75" t="s">
        <v>230</v>
      </c>
      <c r="I5" s="76">
        <v>2790547</v>
      </c>
      <c r="J5" s="77">
        <v>1062859</v>
      </c>
      <c r="K5" s="77">
        <v>936221</v>
      </c>
      <c r="L5" s="364">
        <v>864041</v>
      </c>
      <c r="M5" s="78">
        <f>L5/K5*100</f>
        <v>92.29028188857117</v>
      </c>
    </row>
    <row r="6" spans="1:13" ht="12" customHeight="1">
      <c r="A6" s="74" t="s">
        <v>6</v>
      </c>
      <c r="B6" s="79" t="s">
        <v>231</v>
      </c>
      <c r="C6" s="33">
        <v>1287001</v>
      </c>
      <c r="D6" s="80">
        <v>1022170</v>
      </c>
      <c r="E6" s="33">
        <v>1022170</v>
      </c>
      <c r="F6" s="80">
        <v>1207599</v>
      </c>
      <c r="G6" s="81">
        <f>F6/E6*100</f>
        <v>118.14072023244665</v>
      </c>
      <c r="H6" s="79" t="s">
        <v>232</v>
      </c>
      <c r="I6" s="33">
        <v>722304</v>
      </c>
      <c r="J6" s="80">
        <v>252255</v>
      </c>
      <c r="K6" s="80">
        <v>214868</v>
      </c>
      <c r="L6" s="365">
        <v>215148</v>
      </c>
      <c r="M6" s="81">
        <f>L6/K6*100</f>
        <v>100.13031256399279</v>
      </c>
    </row>
    <row r="7" spans="1:13" ht="12" customHeight="1">
      <c r="A7" s="74" t="s">
        <v>8</v>
      </c>
      <c r="B7" s="79" t="s">
        <v>233</v>
      </c>
      <c r="C7" s="33">
        <f>2423914-17592</f>
        <v>2406322</v>
      </c>
      <c r="D7" s="80">
        <v>771259</v>
      </c>
      <c r="E7" s="33">
        <v>1595639</v>
      </c>
      <c r="F7" s="80">
        <v>1595541</v>
      </c>
      <c r="G7" s="81">
        <f>F7/E7*100</f>
        <v>99.9938582599197</v>
      </c>
      <c r="H7" s="79" t="s">
        <v>234</v>
      </c>
      <c r="I7" s="33">
        <v>1629675</v>
      </c>
      <c r="J7" s="80">
        <v>997463</v>
      </c>
      <c r="K7" s="80">
        <v>1219029</v>
      </c>
      <c r="L7" s="365">
        <v>1159450</v>
      </c>
      <c r="M7" s="81">
        <f>L7/K7*100</f>
        <v>95.11258550863023</v>
      </c>
    </row>
    <row r="8" spans="1:13" ht="12" customHeight="1">
      <c r="A8" s="74" t="s">
        <v>10</v>
      </c>
      <c r="B8" s="79" t="s">
        <v>235</v>
      </c>
      <c r="C8" s="33">
        <f>1720942+13279</f>
        <v>1734221</v>
      </c>
      <c r="D8" s="80">
        <v>965284</v>
      </c>
      <c r="E8" s="33">
        <v>946315</v>
      </c>
      <c r="F8" s="80">
        <v>587165</v>
      </c>
      <c r="G8" s="81">
        <f>F8/E8*100</f>
        <v>62.047521174239016</v>
      </c>
      <c r="H8" s="82" t="s">
        <v>494</v>
      </c>
      <c r="I8" s="33"/>
      <c r="J8" s="80"/>
      <c r="K8" s="80"/>
      <c r="L8" s="365"/>
      <c r="M8" s="81"/>
    </row>
    <row r="9" spans="1:13" ht="12" customHeight="1">
      <c r="A9" s="74" t="s">
        <v>12</v>
      </c>
      <c r="B9" s="79" t="s">
        <v>236</v>
      </c>
      <c r="C9" s="33">
        <v>51235</v>
      </c>
      <c r="D9" s="80"/>
      <c r="E9" s="33">
        <v>62642</v>
      </c>
      <c r="F9" s="80">
        <v>136736</v>
      </c>
      <c r="G9" s="81">
        <f>F9/E9*100</f>
        <v>218.28166405925737</v>
      </c>
      <c r="H9" s="79" t="s">
        <v>237</v>
      </c>
      <c r="I9" s="33">
        <v>43930</v>
      </c>
      <c r="J9" s="80">
        <v>30000</v>
      </c>
      <c r="K9" s="80">
        <v>30000</v>
      </c>
      <c r="L9" s="365">
        <v>16981</v>
      </c>
      <c r="M9" s="81">
        <f>L9/K9*100</f>
        <v>56.60333333333334</v>
      </c>
    </row>
    <row r="10" spans="1:13" ht="12" customHeight="1">
      <c r="A10" s="74" t="s">
        <v>35</v>
      </c>
      <c r="B10" s="79" t="s">
        <v>238</v>
      </c>
      <c r="C10" s="33">
        <v>20000</v>
      </c>
      <c r="D10" s="80"/>
      <c r="E10" s="80"/>
      <c r="F10" s="80">
        <v>1206</v>
      </c>
      <c r="G10" s="81"/>
      <c r="H10" s="79" t="s">
        <v>239</v>
      </c>
      <c r="I10" s="33">
        <v>91226</v>
      </c>
      <c r="J10" s="80">
        <v>700</v>
      </c>
      <c r="K10" s="80">
        <v>494</v>
      </c>
      <c r="L10" s="365">
        <v>494</v>
      </c>
      <c r="M10" s="81">
        <f>L10/K10*100</f>
        <v>100</v>
      </c>
    </row>
    <row r="11" spans="1:13" ht="12" customHeight="1">
      <c r="A11" s="74" t="s">
        <v>37</v>
      </c>
      <c r="B11" s="79"/>
      <c r="C11" s="33"/>
      <c r="D11" s="80"/>
      <c r="E11" s="80"/>
      <c r="F11" s="80"/>
      <c r="G11" s="81"/>
      <c r="H11" s="79" t="s">
        <v>240</v>
      </c>
      <c r="I11" s="33">
        <v>62342</v>
      </c>
      <c r="J11" s="80">
        <v>307111</v>
      </c>
      <c r="K11" s="80">
        <v>920706</v>
      </c>
      <c r="L11" s="365">
        <v>950913</v>
      </c>
      <c r="M11" s="81">
        <f>L11/K11*100</f>
        <v>103.28085186802302</v>
      </c>
    </row>
    <row r="12" spans="1:13" ht="12" customHeight="1">
      <c r="A12" s="74" t="s">
        <v>39</v>
      </c>
      <c r="B12" s="79"/>
      <c r="C12" s="33"/>
      <c r="D12" s="80"/>
      <c r="E12" s="80"/>
      <c r="F12" s="80"/>
      <c r="G12" s="81"/>
      <c r="H12" s="79" t="s">
        <v>241</v>
      </c>
      <c r="I12" s="33">
        <v>356050</v>
      </c>
      <c r="J12" s="80">
        <v>362040</v>
      </c>
      <c r="K12" s="80">
        <v>374552</v>
      </c>
      <c r="L12" s="365">
        <v>294438</v>
      </c>
      <c r="M12" s="81">
        <f>L12/K12*100</f>
        <v>78.61071359917982</v>
      </c>
    </row>
    <row r="13" spans="1:13" ht="12" customHeight="1">
      <c r="A13" s="74" t="s">
        <v>41</v>
      </c>
      <c r="B13" s="79"/>
      <c r="C13" s="33"/>
      <c r="D13" s="80"/>
      <c r="E13" s="80"/>
      <c r="F13" s="80"/>
      <c r="G13" s="81"/>
      <c r="H13" s="79" t="s">
        <v>242</v>
      </c>
      <c r="I13" s="33"/>
      <c r="J13" s="80"/>
      <c r="K13" s="80"/>
      <c r="L13" s="365"/>
      <c r="M13" s="81"/>
    </row>
    <row r="14" spans="1:13" ht="12" customHeight="1">
      <c r="A14" s="74" t="s">
        <v>43</v>
      </c>
      <c r="B14" s="79"/>
      <c r="C14" s="33"/>
      <c r="D14" s="80"/>
      <c r="E14" s="80"/>
      <c r="F14" s="80"/>
      <c r="G14" s="81"/>
      <c r="H14" s="79" t="s">
        <v>243</v>
      </c>
      <c r="I14" s="33">
        <v>20000</v>
      </c>
      <c r="J14" s="80"/>
      <c r="K14" s="80"/>
      <c r="L14" s="365"/>
      <c r="M14" s="81"/>
    </row>
    <row r="15" spans="1:13" ht="12" customHeight="1">
      <c r="A15" s="74" t="s">
        <v>45</v>
      </c>
      <c r="B15" s="79"/>
      <c r="C15" s="33"/>
      <c r="D15" s="80"/>
      <c r="E15" s="80"/>
      <c r="F15" s="80"/>
      <c r="G15" s="81"/>
      <c r="H15" s="79" t="s">
        <v>244</v>
      </c>
      <c r="I15" s="33">
        <v>643843</v>
      </c>
      <c r="J15" s="80"/>
      <c r="K15" s="80"/>
      <c r="L15" s="365"/>
      <c r="M15" s="81"/>
    </row>
    <row r="16" spans="1:13" ht="12" customHeight="1" thickBot="1">
      <c r="A16" s="74" t="s">
        <v>47</v>
      </c>
      <c r="B16" s="83"/>
      <c r="C16" s="43"/>
      <c r="D16" s="84"/>
      <c r="E16" s="84"/>
      <c r="F16" s="84"/>
      <c r="G16" s="85"/>
      <c r="H16" s="83" t="s">
        <v>245</v>
      </c>
      <c r="I16" s="43"/>
      <c r="J16" s="84">
        <v>61083</v>
      </c>
      <c r="K16" s="84">
        <v>398881</v>
      </c>
      <c r="L16" s="366"/>
      <c r="M16" s="85"/>
    </row>
    <row r="17" spans="1:13" ht="22.5" customHeight="1" thickBot="1">
      <c r="A17" s="74" t="s">
        <v>48</v>
      </c>
      <c r="B17" s="86" t="s">
        <v>246</v>
      </c>
      <c r="C17" s="87">
        <f>SUM(C5:C16)</f>
        <v>5927068</v>
      </c>
      <c r="D17" s="88">
        <f>SUM(D5:D16)</f>
        <v>2968701</v>
      </c>
      <c r="E17" s="88">
        <f>SUM(E5:E16)</f>
        <v>3856249</v>
      </c>
      <c r="F17" s="88">
        <f>SUM(F5:F16)</f>
        <v>3883583</v>
      </c>
      <c r="G17" s="89">
        <f>F17/E17*100</f>
        <v>100.70882352254742</v>
      </c>
      <c r="H17" s="319" t="s">
        <v>247</v>
      </c>
      <c r="I17" s="88">
        <f>SUM(I5:I16)</f>
        <v>6359917</v>
      </c>
      <c r="J17" s="88">
        <f>SUM(J5:J16)</f>
        <v>3073511</v>
      </c>
      <c r="K17" s="88">
        <f>SUM(K5:K16)</f>
        <v>4094751</v>
      </c>
      <c r="L17" s="367">
        <f>SUM(L5:L16)</f>
        <v>3501465</v>
      </c>
      <c r="M17" s="89">
        <f>L17/K17*100</f>
        <v>85.5110603794956</v>
      </c>
    </row>
    <row r="18" spans="1:13" ht="21.75" customHeight="1">
      <c r="A18" s="74" t="s">
        <v>50</v>
      </c>
      <c r="B18" s="90" t="s">
        <v>248</v>
      </c>
      <c r="C18" s="28">
        <v>1056563</v>
      </c>
      <c r="D18" s="91">
        <v>200000</v>
      </c>
      <c r="E18" s="91">
        <v>407348</v>
      </c>
      <c r="F18" s="91">
        <v>407349</v>
      </c>
      <c r="G18" s="389">
        <f>F18/E18*100</f>
        <v>100.00024549034241</v>
      </c>
      <c r="H18" s="75" t="s">
        <v>249</v>
      </c>
      <c r="I18" s="76">
        <v>80000</v>
      </c>
      <c r="J18" s="77">
        <v>95190</v>
      </c>
      <c r="K18" s="76">
        <f>146040-50850</f>
        <v>95190</v>
      </c>
      <c r="L18" s="368">
        <v>155188</v>
      </c>
      <c r="M18" s="92">
        <f>L18/K18*100</f>
        <v>163.02973001365692</v>
      </c>
    </row>
    <row r="19" spans="1:15" ht="12" customHeight="1">
      <c r="A19" s="74" t="s">
        <v>52</v>
      </c>
      <c r="B19" s="93" t="s">
        <v>250</v>
      </c>
      <c r="C19" s="30"/>
      <c r="D19" s="94"/>
      <c r="E19" s="94"/>
      <c r="F19" s="94"/>
      <c r="G19" s="81"/>
      <c r="H19" s="79" t="s">
        <v>251</v>
      </c>
      <c r="I19" s="33"/>
      <c r="J19" s="80"/>
      <c r="K19" s="33"/>
      <c r="L19" s="365"/>
      <c r="M19" s="81"/>
      <c r="O19" s="388"/>
    </row>
    <row r="20" spans="1:13" ht="12" customHeight="1">
      <c r="A20" s="74" t="s">
        <v>54</v>
      </c>
      <c r="B20" s="79" t="s">
        <v>252</v>
      </c>
      <c r="C20" s="33"/>
      <c r="D20" s="80"/>
      <c r="E20" s="80"/>
      <c r="F20" s="80"/>
      <c r="G20" s="81"/>
      <c r="H20" s="79" t="s">
        <v>253</v>
      </c>
      <c r="I20" s="33"/>
      <c r="J20" s="95"/>
      <c r="K20" s="33">
        <v>87709</v>
      </c>
      <c r="L20" s="365">
        <v>57333</v>
      </c>
      <c r="M20" s="81">
        <f>L20/K20*100</f>
        <v>65.36729412032972</v>
      </c>
    </row>
    <row r="21" spans="1:13" ht="12" customHeight="1">
      <c r="A21" s="74" t="s">
        <v>56</v>
      </c>
      <c r="B21" s="79" t="s">
        <v>254</v>
      </c>
      <c r="C21" s="33">
        <v>149725</v>
      </c>
      <c r="D21" s="80"/>
      <c r="E21" s="80"/>
      <c r="F21" s="80"/>
      <c r="G21" s="81"/>
      <c r="H21" s="97" t="s">
        <v>255</v>
      </c>
      <c r="I21" s="30"/>
      <c r="J21" s="94"/>
      <c r="K21" s="30"/>
      <c r="L21" s="365"/>
      <c r="M21" s="81"/>
    </row>
    <row r="22" spans="1:13" ht="12" customHeight="1">
      <c r="A22" s="74" t="s">
        <v>58</v>
      </c>
      <c r="B22" s="79" t="s">
        <v>256</v>
      </c>
      <c r="C22" s="33"/>
      <c r="D22" s="80"/>
      <c r="E22" s="80"/>
      <c r="F22" s="80"/>
      <c r="G22" s="81"/>
      <c r="H22" s="79" t="s">
        <v>257</v>
      </c>
      <c r="I22" s="33"/>
      <c r="J22" s="80"/>
      <c r="K22" s="33"/>
      <c r="L22" s="365">
        <v>65725</v>
      </c>
      <c r="M22" s="81"/>
    </row>
    <row r="23" spans="1:13" ht="12" customHeight="1">
      <c r="A23" s="74" t="s">
        <v>60</v>
      </c>
      <c r="B23" s="79" t="s">
        <v>258</v>
      </c>
      <c r="C23" s="33"/>
      <c r="D23" s="80"/>
      <c r="E23" s="80"/>
      <c r="F23" s="80"/>
      <c r="G23" s="81"/>
      <c r="H23" s="79" t="s">
        <v>259</v>
      </c>
      <c r="I23" s="33"/>
      <c r="J23" s="80"/>
      <c r="K23" s="33"/>
      <c r="L23" s="365"/>
      <c r="M23" s="81"/>
    </row>
    <row r="24" spans="1:13" ht="12" customHeight="1">
      <c r="A24" s="74" t="s">
        <v>62</v>
      </c>
      <c r="B24" s="79" t="s">
        <v>260</v>
      </c>
      <c r="C24" s="33"/>
      <c r="D24" s="80"/>
      <c r="E24" s="80"/>
      <c r="F24" s="80"/>
      <c r="G24" s="81"/>
      <c r="H24" s="79" t="s">
        <v>261</v>
      </c>
      <c r="I24" s="33"/>
      <c r="J24" s="80"/>
      <c r="K24" s="33"/>
      <c r="L24" s="365"/>
      <c r="M24" s="81"/>
    </row>
    <row r="25" spans="1:13" ht="12" customHeight="1">
      <c r="A25" s="74" t="s">
        <v>64</v>
      </c>
      <c r="B25" s="79" t="s">
        <v>262</v>
      </c>
      <c r="C25" s="33"/>
      <c r="D25" s="80"/>
      <c r="E25" s="80"/>
      <c r="F25" s="80"/>
      <c r="G25" s="81"/>
      <c r="H25" s="79" t="s">
        <v>263</v>
      </c>
      <c r="I25" s="98"/>
      <c r="J25" s="98"/>
      <c r="K25" s="387"/>
      <c r="L25" s="369"/>
      <c r="M25" s="81"/>
    </row>
    <row r="26" spans="1:13" ht="12" customHeight="1">
      <c r="A26" s="74" t="s">
        <v>66</v>
      </c>
      <c r="B26" s="79" t="s">
        <v>264</v>
      </c>
      <c r="C26" s="30"/>
      <c r="D26" s="94"/>
      <c r="E26" s="94"/>
      <c r="F26" s="94"/>
      <c r="G26" s="81"/>
      <c r="H26" s="79" t="s">
        <v>265</v>
      </c>
      <c r="I26" s="33">
        <v>-260625</v>
      </c>
      <c r="J26" s="94"/>
      <c r="K26" s="30"/>
      <c r="L26" s="365">
        <v>-123073</v>
      </c>
      <c r="M26" s="81"/>
    </row>
    <row r="27" spans="1:13" ht="12" customHeight="1">
      <c r="A27" s="74" t="s">
        <v>68</v>
      </c>
      <c r="B27" s="79" t="s">
        <v>266</v>
      </c>
      <c r="C27" s="33">
        <v>-196108</v>
      </c>
      <c r="D27" s="80"/>
      <c r="E27" s="80"/>
      <c r="F27" s="80">
        <v>-7024</v>
      </c>
      <c r="G27" s="81"/>
      <c r="H27" s="79"/>
      <c r="I27" s="80"/>
      <c r="J27" s="80"/>
      <c r="K27" s="80"/>
      <c r="L27" s="54"/>
      <c r="M27" s="81"/>
    </row>
    <row r="28" spans="1:13" ht="12" customHeight="1" thickBot="1">
      <c r="A28" s="74" t="s">
        <v>70</v>
      </c>
      <c r="B28" s="83"/>
      <c r="C28" s="43"/>
      <c r="D28" s="84"/>
      <c r="E28" s="84"/>
      <c r="F28" s="84"/>
      <c r="G28" s="85"/>
      <c r="H28" s="83"/>
      <c r="I28" s="99"/>
      <c r="J28" s="99"/>
      <c r="K28" s="99"/>
      <c r="L28" s="370"/>
      <c r="M28" s="85"/>
    </row>
    <row r="29" spans="1:13" ht="22.5" customHeight="1" thickBot="1">
      <c r="A29" s="74" t="s">
        <v>72</v>
      </c>
      <c r="B29" s="86" t="s">
        <v>267</v>
      </c>
      <c r="C29" s="87">
        <f>SUM(C20:C28)</f>
        <v>-46383</v>
      </c>
      <c r="D29" s="88">
        <f>SUM(D20:D28)</f>
        <v>0</v>
      </c>
      <c r="E29" s="88">
        <f>SUM(E20:E28)</f>
        <v>0</v>
      </c>
      <c r="F29" s="88">
        <f>SUM(F20:F28)</f>
        <v>-7024</v>
      </c>
      <c r="G29" s="100"/>
      <c r="H29" s="86" t="s">
        <v>268</v>
      </c>
      <c r="I29" s="88">
        <f>SUM(I18:I28)</f>
        <v>-180625</v>
      </c>
      <c r="J29" s="88">
        <f>SUM(J18:J28)</f>
        <v>95190</v>
      </c>
      <c r="K29" s="88">
        <f>SUM(K18:K28)</f>
        <v>182899</v>
      </c>
      <c r="L29" s="371">
        <f>SUM(L18:L28)</f>
        <v>155173</v>
      </c>
      <c r="M29" s="89">
        <f>L29/K29*100</f>
        <v>84.84081378247011</v>
      </c>
    </row>
    <row r="30" spans="1:13" s="105" customFormat="1" ht="22.5" customHeight="1" thickBot="1">
      <c r="A30" s="74" t="s">
        <v>74</v>
      </c>
      <c r="B30" s="101" t="s">
        <v>269</v>
      </c>
      <c r="C30" s="102">
        <f>SUM(C17+C18+C19+C29)</f>
        <v>6937248</v>
      </c>
      <c r="D30" s="103">
        <f>SUM(D17+D18+D19+D29)</f>
        <v>3168701</v>
      </c>
      <c r="E30" s="103">
        <f>SUM(E17+E18+E19+E29)</f>
        <v>4263597</v>
      </c>
      <c r="F30" s="103">
        <f>SUM(F17+F18+F19+F29)</f>
        <v>4283908</v>
      </c>
      <c r="G30" s="104">
        <f>F30/E30*100</f>
        <v>100.47638179687246</v>
      </c>
      <c r="H30" s="101" t="s">
        <v>270</v>
      </c>
      <c r="I30" s="103">
        <f>SUM(I17+I29)</f>
        <v>6179292</v>
      </c>
      <c r="J30" s="103">
        <f>SUM(J17+J29)</f>
        <v>3168701</v>
      </c>
      <c r="K30" s="103">
        <f>SUM(K17+K29)</f>
        <v>4277650</v>
      </c>
      <c r="L30" s="372">
        <f>SUM(L17+L29)</f>
        <v>3656638</v>
      </c>
      <c r="M30" s="104">
        <f>L30/K30*100</f>
        <v>85.48240272112024</v>
      </c>
    </row>
    <row r="31" spans="1:13" ht="16.5" customHeight="1" thickBot="1">
      <c r="A31" s="106" t="s">
        <v>76</v>
      </c>
      <c r="B31" s="107" t="s">
        <v>271</v>
      </c>
      <c r="C31" s="87">
        <f>SUM(I17-C17)</f>
        <v>432849</v>
      </c>
      <c r="D31" s="88">
        <f>SUM(J17-D17)</f>
        <v>104810</v>
      </c>
      <c r="E31" s="88">
        <f>SUM(K17-E17)</f>
        <v>238502</v>
      </c>
      <c r="F31" s="88"/>
      <c r="G31" s="89"/>
      <c r="H31" s="107" t="s">
        <v>272</v>
      </c>
      <c r="I31" s="88"/>
      <c r="J31" s="88"/>
      <c r="K31" s="88"/>
      <c r="L31" s="367">
        <f>SUM(F17-L17)</f>
        <v>382118</v>
      </c>
      <c r="M31" s="89"/>
    </row>
    <row r="45" ht="12" customHeight="1"/>
  </sheetData>
  <sheetProtection/>
  <mergeCells count="1">
    <mergeCell ref="K2:M2"/>
  </mergeCells>
  <printOptions horizontalCentered="1" verticalCentered="1"/>
  <pageMargins left="0.39375" right="0.39375" top="0.7868055555555555" bottom="0.4722222222222222" header="0.5902777777777778" footer="0.5118055555555555"/>
  <pageSetup fitToHeight="1" fitToWidth="1" horizontalDpi="300" verticalDpi="300" orientation="landscape" scale="95" r:id="rId1"/>
  <headerFooter alignWithMargins="0">
    <oddHeader>&amp;L&amp;9  2. melléklet a …/…..(….) önkormányzati rendelethez&amp;C&amp;"Arial CE,Félkövér"&amp;11
Működési célú  bevételek és kiadások mérlege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586"/>
  <sheetViews>
    <sheetView zoomScale="85" zoomScaleNormal="85" workbookViewId="0" topLeftCell="A1">
      <selection activeCell="A7" sqref="A7"/>
    </sheetView>
  </sheetViews>
  <sheetFormatPr defaultColWidth="9.00390625" defaultRowHeight="12.75"/>
  <cols>
    <col min="1" max="1" width="53.875" style="0" customWidth="1"/>
    <col min="2" max="2" width="19.00390625" style="0" bestFit="1" customWidth="1"/>
    <col min="3" max="3" width="35.625" style="0" customWidth="1"/>
    <col min="4" max="5" width="19.00390625" style="0" bestFit="1" customWidth="1"/>
    <col min="6" max="6" width="19.375" style="0" bestFit="1" customWidth="1"/>
    <col min="7" max="7" width="18.75390625" style="0" bestFit="1" customWidth="1"/>
    <col min="8" max="8" width="23.00390625" style="0" customWidth="1"/>
  </cols>
  <sheetData>
    <row r="1" spans="1:8" ht="15">
      <c r="A1" s="731"/>
      <c r="B1" s="731"/>
      <c r="C1" s="731"/>
      <c r="D1" s="731"/>
      <c r="E1" s="731"/>
      <c r="F1" s="731"/>
      <c r="G1" s="731"/>
      <c r="H1" s="731"/>
    </row>
    <row r="2" spans="1:8" ht="15">
      <c r="A2" s="731"/>
      <c r="B2" s="731"/>
      <c r="C2" s="881"/>
      <c r="D2" s="881"/>
      <c r="E2" s="731"/>
      <c r="F2" s="731"/>
      <c r="G2" s="731"/>
      <c r="H2" s="731"/>
    </row>
    <row r="3" spans="1:8" s="124" customFormat="1" ht="28.5" customHeight="1">
      <c r="A3" s="732"/>
      <c r="B3" s="733" t="s">
        <v>778</v>
      </c>
      <c r="C3" s="734" t="s">
        <v>779</v>
      </c>
      <c r="D3" s="734" t="s">
        <v>780</v>
      </c>
      <c r="H3" s="735"/>
    </row>
    <row r="4" spans="1:8" ht="21.75" customHeight="1">
      <c r="A4" s="736" t="s">
        <v>781</v>
      </c>
      <c r="B4" s="737">
        <v>81080307</v>
      </c>
      <c r="C4" s="738">
        <f>'[1]Munka2'!E9</f>
        <v>81080307</v>
      </c>
      <c r="D4" s="738">
        <f>C4-B4</f>
        <v>0</v>
      </c>
      <c r="H4" s="731"/>
    </row>
    <row r="5" spans="1:8" ht="21.75" customHeight="1">
      <c r="A5" s="739" t="s">
        <v>782</v>
      </c>
      <c r="B5" s="738">
        <f>'[1]Munka3'!D28</f>
        <v>232107433</v>
      </c>
      <c r="C5" s="740">
        <f>'[1]Munka3'!F28</f>
        <v>233144088</v>
      </c>
      <c r="D5" s="740">
        <f>C5-B5</f>
        <v>1036655</v>
      </c>
      <c r="H5" s="731"/>
    </row>
    <row r="6" spans="1:8" ht="21.75" customHeight="1">
      <c r="A6" s="739" t="s">
        <v>842</v>
      </c>
      <c r="B6" s="738">
        <f>'[1]Munka2'!C17</f>
        <v>114835509</v>
      </c>
      <c r="C6" s="738">
        <f>'[1]Munka2'!E17</f>
        <v>114835509</v>
      </c>
      <c r="D6" s="740">
        <f>C6-B6</f>
        <v>0</v>
      </c>
      <c r="H6" s="731"/>
    </row>
    <row r="7" spans="1:8" ht="21.75" customHeight="1">
      <c r="A7" s="741" t="s">
        <v>783</v>
      </c>
      <c r="B7" s="738">
        <f>'[1]Munka2'!C31+'[1]Munka2'!C41</f>
        <v>310587500</v>
      </c>
      <c r="C7" s="738">
        <f>'[1]Munka2'!E31+'[1]Munka2'!E41</f>
        <v>318927500</v>
      </c>
      <c r="D7" s="740">
        <f>C7-B7</f>
        <v>8340000</v>
      </c>
      <c r="H7" s="731"/>
    </row>
    <row r="8" spans="1:8" ht="21.75" customHeight="1">
      <c r="A8" s="742"/>
      <c r="B8" s="743"/>
      <c r="C8" s="744"/>
      <c r="D8" s="745"/>
      <c r="H8" s="731"/>
    </row>
    <row r="9" spans="1:8" ht="21.75" customHeight="1">
      <c r="A9" s="746" t="s">
        <v>784</v>
      </c>
      <c r="B9" s="747">
        <f>SUM(B4:B7)</f>
        <v>738610749</v>
      </c>
      <c r="C9" s="747">
        <f>SUM(C4:C7)</f>
        <v>747987404</v>
      </c>
      <c r="D9" s="747">
        <f>C9-B9</f>
        <v>9376655</v>
      </c>
      <c r="H9" s="731"/>
    </row>
    <row r="10" spans="1:8" ht="28.5" customHeight="1">
      <c r="A10" s="748" t="s">
        <v>785</v>
      </c>
      <c r="B10" s="749"/>
      <c r="C10" s="749"/>
      <c r="D10" s="750"/>
      <c r="H10" s="731"/>
    </row>
    <row r="11" spans="1:8" ht="22.5" customHeight="1">
      <c r="A11" s="751" t="s">
        <v>786</v>
      </c>
      <c r="B11" s="752"/>
      <c r="C11" s="752"/>
      <c r="D11" s="753">
        <v>9376655</v>
      </c>
      <c r="H11" s="731"/>
    </row>
    <row r="12" spans="1:8" ht="22.5" customHeight="1">
      <c r="A12" s="754"/>
      <c r="B12" s="754"/>
      <c r="C12" s="754"/>
      <c r="D12" s="754"/>
      <c r="E12" s="731"/>
      <c r="F12" s="731"/>
      <c r="G12" s="731"/>
      <c r="H12" s="731"/>
    </row>
    <row r="13" spans="1:8" ht="12.75">
      <c r="A13" s="730"/>
      <c r="B13" s="730"/>
      <c r="C13" s="730"/>
      <c r="D13" s="730"/>
      <c r="E13" s="730"/>
      <c r="F13" s="730"/>
      <c r="G13" s="730"/>
      <c r="H13" s="730"/>
    </row>
    <row r="14" spans="1:8" ht="12.75">
      <c r="A14" s="730"/>
      <c r="B14" s="730"/>
      <c r="C14" s="730"/>
      <c r="D14" s="730"/>
      <c r="E14" s="730"/>
      <c r="F14" s="730"/>
      <c r="G14" s="730"/>
      <c r="H14" s="730"/>
    </row>
    <row r="15" spans="1:8" ht="12.75">
      <c r="A15" s="730"/>
      <c r="B15" s="730"/>
      <c r="C15" s="730"/>
      <c r="D15" s="730"/>
      <c r="E15" s="730"/>
      <c r="F15" s="730"/>
      <c r="G15" s="730"/>
      <c r="H15" s="730"/>
    </row>
    <row r="16" spans="1:8" ht="12.75">
      <c r="A16" s="730"/>
      <c r="B16" s="730"/>
      <c r="C16" s="730"/>
      <c r="D16" s="730"/>
      <c r="E16" s="730"/>
      <c r="F16" s="730"/>
      <c r="G16" s="730"/>
      <c r="H16" s="730"/>
    </row>
    <row r="17" spans="1:8" ht="12.75">
      <c r="A17" s="730"/>
      <c r="B17" s="730"/>
      <c r="C17" s="730"/>
      <c r="D17" s="730"/>
      <c r="E17" s="730"/>
      <c r="F17" s="730"/>
      <c r="G17" s="730"/>
      <c r="H17" s="730"/>
    </row>
    <row r="18" spans="1:8" ht="12.75">
      <c r="A18" s="730"/>
      <c r="B18" s="730"/>
      <c r="C18" s="730"/>
      <c r="D18" s="730"/>
      <c r="E18" s="730"/>
      <c r="F18" s="730"/>
      <c r="G18" s="730"/>
      <c r="H18" s="730"/>
    </row>
    <row r="19" spans="1:8" ht="12.75">
      <c r="A19" s="730"/>
      <c r="B19" s="730"/>
      <c r="C19" s="730"/>
      <c r="D19" s="730"/>
      <c r="E19" s="730"/>
      <c r="F19" s="730"/>
      <c r="G19" s="730"/>
      <c r="H19" s="730"/>
    </row>
    <row r="20" spans="1:8" ht="12.75">
      <c r="A20" s="730"/>
      <c r="B20" s="730"/>
      <c r="C20" s="730"/>
      <c r="D20" s="730"/>
      <c r="E20" s="730"/>
      <c r="F20" s="730"/>
      <c r="G20" s="730"/>
      <c r="H20" s="730"/>
    </row>
    <row r="21" spans="1:8" ht="12.75">
      <c r="A21" s="730"/>
      <c r="B21" s="730"/>
      <c r="C21" s="730"/>
      <c r="D21" s="730"/>
      <c r="E21" s="730"/>
      <c r="F21" s="730"/>
      <c r="G21" s="730"/>
      <c r="H21" s="730"/>
    </row>
    <row r="22" spans="1:8" ht="12.75">
      <c r="A22" s="730"/>
      <c r="B22" s="730"/>
      <c r="C22" s="730"/>
      <c r="D22" s="730"/>
      <c r="E22" s="730"/>
      <c r="F22" s="730"/>
      <c r="G22" s="730"/>
      <c r="H22" s="730"/>
    </row>
    <row r="23" spans="1:8" ht="12.75">
      <c r="A23" s="730"/>
      <c r="B23" s="730"/>
      <c r="C23" s="730"/>
      <c r="D23" s="730"/>
      <c r="E23" s="730"/>
      <c r="F23" s="730"/>
      <c r="G23" s="730"/>
      <c r="H23" s="730"/>
    </row>
    <row r="24" spans="1:8" ht="12.75">
      <c r="A24" s="730"/>
      <c r="B24" s="730"/>
      <c r="C24" s="730"/>
      <c r="D24" s="730"/>
      <c r="E24" s="730"/>
      <c r="F24" s="730"/>
      <c r="G24" s="730"/>
      <c r="H24" s="730"/>
    </row>
    <row r="25" spans="1:8" ht="12.75">
      <c r="A25" s="730"/>
      <c r="B25" s="730"/>
      <c r="C25" s="730"/>
      <c r="D25" s="730"/>
      <c r="E25" s="730"/>
      <c r="F25" s="730"/>
      <c r="G25" s="730"/>
      <c r="H25" s="730"/>
    </row>
    <row r="26" spans="1:8" ht="12.75">
      <c r="A26" s="730"/>
      <c r="B26" s="730"/>
      <c r="C26" s="730"/>
      <c r="D26" s="730"/>
      <c r="E26" s="730"/>
      <c r="F26" s="730"/>
      <c r="G26" s="730"/>
      <c r="H26" s="730"/>
    </row>
    <row r="27" spans="1:8" ht="12.75">
      <c r="A27" s="730"/>
      <c r="B27" s="730"/>
      <c r="C27" s="730"/>
      <c r="D27" s="730"/>
      <c r="E27" s="730"/>
      <c r="F27" s="730"/>
      <c r="G27" s="730"/>
      <c r="H27" s="730"/>
    </row>
    <row r="28" spans="1:8" ht="12.75">
      <c r="A28" s="730"/>
      <c r="B28" s="730"/>
      <c r="C28" s="730"/>
      <c r="D28" s="730"/>
      <c r="E28" s="730"/>
      <c r="F28" s="730"/>
      <c r="G28" s="730"/>
      <c r="H28" s="730"/>
    </row>
    <row r="29" spans="1:8" ht="12.75">
      <c r="A29" s="730"/>
      <c r="B29" s="730"/>
      <c r="C29" s="730"/>
      <c r="D29" s="730"/>
      <c r="E29" s="730"/>
      <c r="F29" s="730"/>
      <c r="G29" s="730"/>
      <c r="H29" s="730"/>
    </row>
    <row r="30" spans="1:8" ht="12.75">
      <c r="A30" s="730"/>
      <c r="B30" s="730"/>
      <c r="C30" s="730"/>
      <c r="D30" s="730"/>
      <c r="E30" s="730"/>
      <c r="F30" s="730"/>
      <c r="G30" s="730"/>
      <c r="H30" s="730"/>
    </row>
    <row r="31" spans="1:8" ht="12.75">
      <c r="A31" s="730"/>
      <c r="B31" s="730"/>
      <c r="C31" s="730"/>
      <c r="D31" s="730"/>
      <c r="E31" s="730"/>
      <c r="F31" s="730"/>
      <c r="G31" s="730"/>
      <c r="H31" s="730"/>
    </row>
    <row r="32" spans="1:8" ht="12.75">
      <c r="A32" s="730"/>
      <c r="B32" s="730"/>
      <c r="C32" s="730"/>
      <c r="D32" s="730"/>
      <c r="E32" s="730"/>
      <c r="F32" s="730"/>
      <c r="G32" s="730"/>
      <c r="H32" s="730"/>
    </row>
    <row r="33" spans="1:8" ht="12.75">
      <c r="A33" s="730"/>
      <c r="B33" s="730"/>
      <c r="C33" s="730"/>
      <c r="D33" s="730"/>
      <c r="E33" s="730"/>
      <c r="F33" s="730"/>
      <c r="G33" s="730"/>
      <c r="H33" s="730"/>
    </row>
    <row r="34" spans="1:8" ht="12.75">
      <c r="A34" s="730"/>
      <c r="B34" s="730"/>
      <c r="C34" s="730"/>
      <c r="D34" s="730"/>
      <c r="E34" s="730"/>
      <c r="F34" s="730"/>
      <c r="G34" s="730"/>
      <c r="H34" s="730"/>
    </row>
    <row r="35" spans="1:8" ht="12.75">
      <c r="A35" s="730"/>
      <c r="B35" s="730"/>
      <c r="C35" s="730"/>
      <c r="D35" s="730"/>
      <c r="E35" s="730"/>
      <c r="F35" s="730"/>
      <c r="G35" s="730"/>
      <c r="H35" s="730"/>
    </row>
    <row r="36" spans="1:8" ht="12.75">
      <c r="A36" s="730"/>
      <c r="B36" s="730"/>
      <c r="C36" s="730"/>
      <c r="D36" s="730"/>
      <c r="E36" s="730"/>
      <c r="F36" s="730"/>
      <c r="G36" s="730"/>
      <c r="H36" s="730"/>
    </row>
    <row r="37" spans="1:8" ht="12.75">
      <c r="A37" s="730"/>
      <c r="B37" s="730"/>
      <c r="C37" s="730"/>
      <c r="D37" s="730"/>
      <c r="E37" s="730"/>
      <c r="F37" s="730"/>
      <c r="G37" s="730"/>
      <c r="H37" s="730"/>
    </row>
    <row r="38" spans="1:8" ht="12.75">
      <c r="A38" s="730"/>
      <c r="B38" s="730"/>
      <c r="C38" s="730"/>
      <c r="D38" s="730"/>
      <c r="E38" s="730"/>
      <c r="F38" s="730"/>
      <c r="G38" s="730"/>
      <c r="H38" s="730"/>
    </row>
    <row r="39" spans="1:8" ht="12.75">
      <c r="A39" s="730"/>
      <c r="B39" s="730"/>
      <c r="C39" s="730"/>
      <c r="D39" s="730"/>
      <c r="E39" s="730"/>
      <c r="F39" s="730"/>
      <c r="G39" s="730"/>
      <c r="H39" s="730"/>
    </row>
    <row r="40" spans="1:8" ht="12.75">
      <c r="A40" s="730"/>
      <c r="B40" s="730"/>
      <c r="C40" s="730"/>
      <c r="D40" s="730"/>
      <c r="E40" s="730"/>
      <c r="F40" s="730"/>
      <c r="G40" s="730"/>
      <c r="H40" s="730"/>
    </row>
    <row r="41" spans="1:8" ht="12.75">
      <c r="A41" s="730"/>
      <c r="B41" s="730"/>
      <c r="C41" s="730"/>
      <c r="D41" s="730"/>
      <c r="E41" s="730"/>
      <c r="F41" s="730"/>
      <c r="G41" s="730"/>
      <c r="H41" s="730"/>
    </row>
    <row r="42" spans="1:8" ht="12.75">
      <c r="A42" s="730"/>
      <c r="B42" s="730"/>
      <c r="C42" s="730"/>
      <c r="D42" s="730"/>
      <c r="E42" s="730"/>
      <c r="F42" s="730"/>
      <c r="G42" s="730"/>
      <c r="H42" s="730"/>
    </row>
    <row r="43" spans="1:8" ht="12.75">
      <c r="A43" s="730"/>
      <c r="B43" s="730"/>
      <c r="C43" s="730"/>
      <c r="D43" s="730"/>
      <c r="E43" s="730"/>
      <c r="F43" s="730"/>
      <c r="G43" s="730"/>
      <c r="H43" s="730"/>
    </row>
    <row r="44" spans="1:8" ht="12.75">
      <c r="A44" s="730"/>
      <c r="B44" s="730"/>
      <c r="C44" s="730"/>
      <c r="D44" s="730"/>
      <c r="E44" s="730"/>
      <c r="F44" s="730"/>
      <c r="G44" s="730"/>
      <c r="H44" s="730"/>
    </row>
    <row r="45" spans="1:8" ht="12.75">
      <c r="A45" s="730"/>
      <c r="B45" s="730"/>
      <c r="C45" s="730"/>
      <c r="D45" s="730"/>
      <c r="E45" s="730"/>
      <c r="F45" s="730"/>
      <c r="G45" s="730"/>
      <c r="H45" s="730"/>
    </row>
    <row r="46" spans="1:8" ht="12.75">
      <c r="A46" s="730"/>
      <c r="B46" s="730"/>
      <c r="C46" s="730"/>
      <c r="D46" s="730"/>
      <c r="E46" s="730"/>
      <c r="F46" s="730"/>
      <c r="G46" s="730"/>
      <c r="H46" s="730"/>
    </row>
    <row r="47" spans="1:8" ht="12.75">
      <c r="A47" s="730"/>
      <c r="B47" s="730"/>
      <c r="C47" s="730"/>
      <c r="D47" s="730"/>
      <c r="E47" s="730"/>
      <c r="F47" s="730"/>
      <c r="G47" s="730"/>
      <c r="H47" s="730"/>
    </row>
    <row r="48" spans="1:8" ht="12.75">
      <c r="A48" s="730"/>
      <c r="B48" s="730"/>
      <c r="C48" s="730"/>
      <c r="D48" s="730"/>
      <c r="E48" s="730"/>
      <c r="F48" s="730"/>
      <c r="G48" s="730"/>
      <c r="H48" s="730"/>
    </row>
    <row r="49" spans="1:8" ht="12.75">
      <c r="A49" s="730"/>
      <c r="B49" s="730"/>
      <c r="C49" s="730"/>
      <c r="D49" s="730"/>
      <c r="E49" s="730"/>
      <c r="F49" s="730"/>
      <c r="G49" s="730"/>
      <c r="H49" s="730"/>
    </row>
    <row r="50" spans="1:8" ht="12.75">
      <c r="A50" s="730"/>
      <c r="B50" s="730"/>
      <c r="C50" s="730"/>
      <c r="D50" s="730"/>
      <c r="E50" s="730"/>
      <c r="F50" s="730"/>
      <c r="G50" s="730"/>
      <c r="H50" s="730"/>
    </row>
    <row r="51" spans="1:8" ht="12.75">
      <c r="A51" s="730"/>
      <c r="B51" s="730"/>
      <c r="C51" s="730"/>
      <c r="D51" s="730"/>
      <c r="E51" s="730"/>
      <c r="F51" s="730"/>
      <c r="G51" s="730"/>
      <c r="H51" s="730"/>
    </row>
    <row r="52" spans="1:8" ht="12.75">
      <c r="A52" s="730"/>
      <c r="B52" s="730"/>
      <c r="C52" s="730"/>
      <c r="D52" s="730"/>
      <c r="E52" s="730"/>
      <c r="F52" s="730"/>
      <c r="G52" s="730"/>
      <c r="H52" s="730"/>
    </row>
    <row r="53" spans="1:8" ht="12.75">
      <c r="A53" s="730"/>
      <c r="B53" s="730"/>
      <c r="C53" s="730"/>
      <c r="D53" s="730"/>
      <c r="E53" s="730"/>
      <c r="F53" s="730"/>
      <c r="G53" s="730"/>
      <c r="H53" s="730"/>
    </row>
    <row r="54" spans="1:8" ht="12.75">
      <c r="A54" s="730"/>
      <c r="B54" s="730"/>
      <c r="C54" s="730"/>
      <c r="D54" s="730"/>
      <c r="E54" s="730"/>
      <c r="F54" s="730"/>
      <c r="G54" s="730"/>
      <c r="H54" s="730"/>
    </row>
    <row r="55" spans="1:8" ht="12.75">
      <c r="A55" s="730"/>
      <c r="B55" s="730"/>
      <c r="C55" s="730"/>
      <c r="D55" s="730"/>
      <c r="E55" s="730"/>
      <c r="F55" s="730"/>
      <c r="G55" s="730"/>
      <c r="H55" s="730"/>
    </row>
    <row r="56" spans="1:8" ht="12.75">
      <c r="A56" s="730"/>
      <c r="B56" s="730"/>
      <c r="C56" s="730"/>
      <c r="D56" s="730"/>
      <c r="E56" s="730"/>
      <c r="F56" s="730"/>
      <c r="G56" s="730"/>
      <c r="H56" s="730"/>
    </row>
    <row r="57" spans="1:8" ht="12.75">
      <c r="A57" s="730"/>
      <c r="B57" s="730"/>
      <c r="C57" s="730"/>
      <c r="D57" s="730"/>
      <c r="E57" s="730"/>
      <c r="F57" s="730"/>
      <c r="G57" s="730"/>
      <c r="H57" s="730"/>
    </row>
    <row r="58" spans="1:8" ht="12.75">
      <c r="A58" s="730"/>
      <c r="B58" s="730"/>
      <c r="C58" s="730"/>
      <c r="D58" s="730"/>
      <c r="E58" s="730"/>
      <c r="F58" s="730"/>
      <c r="G58" s="730"/>
      <c r="H58" s="730"/>
    </row>
    <row r="59" spans="1:8" ht="12.75">
      <c r="A59" s="730"/>
      <c r="B59" s="730"/>
      <c r="C59" s="730"/>
      <c r="D59" s="730"/>
      <c r="E59" s="730"/>
      <c r="F59" s="730"/>
      <c r="G59" s="730"/>
      <c r="H59" s="730"/>
    </row>
    <row r="60" spans="1:8" ht="12.75">
      <c r="A60" s="730"/>
      <c r="B60" s="730"/>
      <c r="C60" s="730"/>
      <c r="D60" s="730"/>
      <c r="E60" s="730"/>
      <c r="F60" s="730"/>
      <c r="G60" s="730"/>
      <c r="H60" s="730"/>
    </row>
    <row r="61" spans="1:8" ht="12.75">
      <c r="A61" s="730"/>
      <c r="B61" s="730"/>
      <c r="C61" s="730"/>
      <c r="D61" s="730"/>
      <c r="E61" s="730"/>
      <c r="F61" s="730"/>
      <c r="G61" s="730"/>
      <c r="H61" s="730"/>
    </row>
    <row r="62" spans="1:8" ht="12.75">
      <c r="A62" s="730"/>
      <c r="B62" s="730"/>
      <c r="C62" s="730"/>
      <c r="D62" s="730"/>
      <c r="E62" s="730"/>
      <c r="F62" s="730"/>
      <c r="G62" s="730"/>
      <c r="H62" s="730"/>
    </row>
    <row r="63" spans="1:8" ht="12.75">
      <c r="A63" s="730"/>
      <c r="B63" s="730"/>
      <c r="C63" s="730"/>
      <c r="D63" s="730"/>
      <c r="E63" s="730"/>
      <c r="F63" s="730"/>
      <c r="G63" s="730"/>
      <c r="H63" s="730"/>
    </row>
    <row r="64" spans="1:8" ht="12.75">
      <c r="A64" s="730"/>
      <c r="B64" s="730"/>
      <c r="C64" s="730"/>
      <c r="D64" s="730"/>
      <c r="E64" s="730"/>
      <c r="F64" s="730"/>
      <c r="G64" s="730"/>
      <c r="H64" s="730"/>
    </row>
    <row r="65" spans="1:8" ht="12.75">
      <c r="A65" s="730"/>
      <c r="B65" s="730"/>
      <c r="C65" s="730"/>
      <c r="D65" s="730"/>
      <c r="E65" s="730"/>
      <c r="F65" s="730"/>
      <c r="G65" s="730"/>
      <c r="H65" s="730"/>
    </row>
    <row r="66" spans="1:8" ht="12.75">
      <c r="A66" s="730"/>
      <c r="B66" s="730"/>
      <c r="C66" s="730"/>
      <c r="D66" s="730"/>
      <c r="E66" s="730"/>
      <c r="F66" s="730"/>
      <c r="G66" s="730"/>
      <c r="H66" s="730"/>
    </row>
    <row r="67" spans="1:8" ht="12.75">
      <c r="A67" s="730"/>
      <c r="B67" s="730"/>
      <c r="C67" s="730"/>
      <c r="D67" s="730"/>
      <c r="E67" s="730"/>
      <c r="F67" s="730"/>
      <c r="G67" s="730"/>
      <c r="H67" s="730"/>
    </row>
    <row r="68" spans="1:8" ht="12.75">
      <c r="A68" s="730"/>
      <c r="B68" s="730"/>
      <c r="C68" s="730"/>
      <c r="D68" s="730"/>
      <c r="E68" s="730"/>
      <c r="F68" s="730"/>
      <c r="G68" s="730"/>
      <c r="H68" s="730"/>
    </row>
    <row r="69" spans="1:8" ht="12.75">
      <c r="A69" s="730"/>
      <c r="B69" s="730"/>
      <c r="C69" s="730"/>
      <c r="D69" s="730"/>
      <c r="E69" s="730"/>
      <c r="F69" s="730"/>
      <c r="G69" s="730"/>
      <c r="H69" s="730"/>
    </row>
    <row r="70" spans="1:8" ht="12.75">
      <c r="A70" s="730"/>
      <c r="B70" s="730"/>
      <c r="C70" s="730"/>
      <c r="D70" s="730"/>
      <c r="E70" s="730"/>
      <c r="F70" s="730"/>
      <c r="G70" s="730"/>
      <c r="H70" s="730"/>
    </row>
    <row r="71" spans="1:8" ht="12.75">
      <c r="A71" s="730"/>
      <c r="B71" s="730"/>
      <c r="C71" s="730"/>
      <c r="D71" s="730"/>
      <c r="E71" s="730"/>
      <c r="F71" s="730"/>
      <c r="G71" s="730"/>
      <c r="H71" s="730"/>
    </row>
    <row r="72" spans="1:8" ht="12.75">
      <c r="A72" s="730"/>
      <c r="B72" s="730"/>
      <c r="C72" s="730"/>
      <c r="D72" s="730"/>
      <c r="E72" s="730"/>
      <c r="F72" s="730"/>
      <c r="G72" s="730"/>
      <c r="H72" s="730"/>
    </row>
    <row r="73" spans="1:8" ht="12.75">
      <c r="A73" s="730"/>
      <c r="B73" s="730"/>
      <c r="C73" s="730"/>
      <c r="D73" s="730"/>
      <c r="E73" s="730"/>
      <c r="F73" s="730"/>
      <c r="G73" s="730"/>
      <c r="H73" s="730"/>
    </row>
    <row r="74" spans="1:8" ht="12.75">
      <c r="A74" s="730"/>
      <c r="B74" s="730"/>
      <c r="C74" s="730"/>
      <c r="D74" s="730"/>
      <c r="E74" s="730"/>
      <c r="F74" s="730"/>
      <c r="G74" s="730"/>
      <c r="H74" s="730"/>
    </row>
    <row r="75" spans="1:8" ht="12.75">
      <c r="A75" s="730"/>
      <c r="B75" s="730"/>
      <c r="C75" s="730"/>
      <c r="D75" s="730"/>
      <c r="E75" s="730"/>
      <c r="F75" s="730"/>
      <c r="G75" s="730"/>
      <c r="H75" s="730"/>
    </row>
    <row r="76" spans="1:8" ht="12.75">
      <c r="A76" s="730"/>
      <c r="B76" s="730"/>
      <c r="C76" s="730"/>
      <c r="D76" s="730"/>
      <c r="E76" s="730"/>
      <c r="F76" s="730"/>
      <c r="G76" s="730"/>
      <c r="H76" s="730"/>
    </row>
    <row r="77" spans="1:8" ht="12.75">
      <c r="A77" s="730"/>
      <c r="B77" s="730"/>
      <c r="C77" s="730"/>
      <c r="D77" s="730"/>
      <c r="E77" s="730"/>
      <c r="F77" s="730"/>
      <c r="G77" s="730"/>
      <c r="H77" s="730"/>
    </row>
    <row r="78" spans="1:8" ht="12.75">
      <c r="A78" s="730"/>
      <c r="B78" s="730"/>
      <c r="C78" s="730"/>
      <c r="D78" s="730"/>
      <c r="E78" s="730"/>
      <c r="F78" s="730"/>
      <c r="G78" s="730"/>
      <c r="H78" s="730"/>
    </row>
    <row r="79" spans="1:8" ht="12.75">
      <c r="A79" s="730"/>
      <c r="B79" s="730"/>
      <c r="C79" s="730"/>
      <c r="D79" s="730"/>
      <c r="E79" s="730"/>
      <c r="F79" s="730"/>
      <c r="G79" s="730"/>
      <c r="H79" s="730"/>
    </row>
    <row r="80" spans="1:8" ht="12.75">
      <c r="A80" s="730"/>
      <c r="B80" s="730"/>
      <c r="C80" s="730"/>
      <c r="D80" s="730"/>
      <c r="E80" s="730"/>
      <c r="F80" s="730"/>
      <c r="G80" s="730"/>
      <c r="H80" s="730"/>
    </row>
    <row r="81" spans="1:8" ht="12.75">
      <c r="A81" s="730"/>
      <c r="B81" s="730"/>
      <c r="C81" s="730"/>
      <c r="D81" s="730"/>
      <c r="E81" s="730"/>
      <c r="F81" s="730"/>
      <c r="G81" s="730"/>
      <c r="H81" s="730"/>
    </row>
    <row r="82" spans="1:8" ht="12.75">
      <c r="A82" s="730"/>
      <c r="B82" s="730"/>
      <c r="C82" s="730"/>
      <c r="D82" s="730"/>
      <c r="E82" s="730"/>
      <c r="F82" s="730"/>
      <c r="G82" s="730"/>
      <c r="H82" s="730"/>
    </row>
    <row r="83" spans="1:8" ht="12.75">
      <c r="A83" s="730"/>
      <c r="B83" s="730"/>
      <c r="C83" s="730"/>
      <c r="D83" s="730"/>
      <c r="E83" s="730"/>
      <c r="F83" s="730"/>
      <c r="G83" s="730"/>
      <c r="H83" s="730"/>
    </row>
    <row r="84" spans="1:8" ht="12.75">
      <c r="A84" s="730"/>
      <c r="B84" s="730"/>
      <c r="C84" s="730"/>
      <c r="D84" s="730"/>
      <c r="E84" s="730"/>
      <c r="F84" s="730"/>
      <c r="G84" s="730"/>
      <c r="H84" s="730"/>
    </row>
    <row r="85" spans="1:8" ht="12.75">
      <c r="A85" s="730"/>
      <c r="B85" s="730"/>
      <c r="C85" s="730"/>
      <c r="D85" s="730"/>
      <c r="E85" s="730"/>
      <c r="F85" s="730"/>
      <c r="G85" s="730"/>
      <c r="H85" s="730"/>
    </row>
    <row r="86" spans="1:8" ht="12.75">
      <c r="A86" s="730"/>
      <c r="B86" s="730"/>
      <c r="C86" s="730"/>
      <c r="D86" s="730"/>
      <c r="E86" s="730"/>
      <c r="F86" s="730"/>
      <c r="G86" s="730"/>
      <c r="H86" s="730"/>
    </row>
    <row r="87" spans="1:8" ht="12.75">
      <c r="A87" s="730"/>
      <c r="B87" s="730"/>
      <c r="C87" s="730"/>
      <c r="D87" s="730"/>
      <c r="E87" s="730"/>
      <c r="F87" s="730"/>
      <c r="G87" s="730"/>
      <c r="H87" s="730"/>
    </row>
    <row r="88" spans="1:8" ht="12.75">
      <c r="A88" s="730"/>
      <c r="B88" s="730"/>
      <c r="C88" s="730"/>
      <c r="D88" s="730"/>
      <c r="E88" s="730"/>
      <c r="F88" s="730"/>
      <c r="G88" s="730"/>
      <c r="H88" s="730"/>
    </row>
    <row r="89" spans="1:8" ht="12.75">
      <c r="A89" s="730"/>
      <c r="B89" s="730"/>
      <c r="C89" s="730"/>
      <c r="D89" s="730"/>
      <c r="E89" s="730"/>
      <c r="F89" s="730"/>
      <c r="G89" s="730"/>
      <c r="H89" s="730"/>
    </row>
    <row r="90" spans="1:8" ht="12.75">
      <c r="A90" s="730"/>
      <c r="B90" s="730"/>
      <c r="C90" s="730"/>
      <c r="D90" s="730"/>
      <c r="E90" s="730"/>
      <c r="F90" s="730"/>
      <c r="G90" s="730"/>
      <c r="H90" s="730"/>
    </row>
    <row r="91" spans="1:8" ht="12.75">
      <c r="A91" s="730"/>
      <c r="B91" s="730"/>
      <c r="C91" s="730"/>
      <c r="D91" s="730"/>
      <c r="E91" s="730"/>
      <c r="F91" s="730"/>
      <c r="G91" s="730"/>
      <c r="H91" s="730"/>
    </row>
    <row r="92" spans="1:8" ht="12.75">
      <c r="A92" s="730"/>
      <c r="B92" s="730"/>
      <c r="C92" s="730"/>
      <c r="D92" s="730"/>
      <c r="E92" s="730"/>
      <c r="F92" s="730"/>
      <c r="G92" s="730"/>
      <c r="H92" s="730"/>
    </row>
    <row r="93" spans="1:8" ht="12.75">
      <c r="A93" s="730"/>
      <c r="B93" s="730"/>
      <c r="C93" s="730"/>
      <c r="D93" s="730"/>
      <c r="E93" s="730"/>
      <c r="F93" s="730"/>
      <c r="G93" s="730"/>
      <c r="H93" s="730"/>
    </row>
    <row r="94" spans="1:8" ht="12.75">
      <c r="A94" s="730"/>
      <c r="B94" s="730"/>
      <c r="C94" s="730"/>
      <c r="D94" s="730"/>
      <c r="E94" s="730"/>
      <c r="F94" s="730"/>
      <c r="G94" s="730"/>
      <c r="H94" s="730"/>
    </row>
    <row r="95" spans="1:8" ht="12.75">
      <c r="A95" s="730"/>
      <c r="B95" s="730"/>
      <c r="C95" s="730"/>
      <c r="D95" s="730"/>
      <c r="E95" s="730"/>
      <c r="F95" s="730"/>
      <c r="G95" s="730"/>
      <c r="H95" s="730"/>
    </row>
    <row r="96" spans="1:8" ht="12.75">
      <c r="A96" s="730"/>
      <c r="B96" s="730"/>
      <c r="C96" s="730"/>
      <c r="D96" s="730"/>
      <c r="E96" s="730"/>
      <c r="F96" s="730"/>
      <c r="G96" s="730"/>
      <c r="H96" s="730"/>
    </row>
    <row r="97" spans="1:8" ht="12.75">
      <c r="A97" s="730"/>
      <c r="B97" s="730"/>
      <c r="C97" s="730"/>
      <c r="D97" s="730"/>
      <c r="E97" s="730"/>
      <c r="F97" s="730"/>
      <c r="G97" s="730"/>
      <c r="H97" s="730"/>
    </row>
    <row r="98" spans="1:8" ht="12.75">
      <c r="A98" s="730"/>
      <c r="B98" s="730"/>
      <c r="C98" s="730"/>
      <c r="D98" s="730"/>
      <c r="E98" s="730"/>
      <c r="F98" s="730"/>
      <c r="G98" s="730"/>
      <c r="H98" s="730"/>
    </row>
    <row r="99" spans="1:8" ht="12.75">
      <c r="A99" s="730"/>
      <c r="B99" s="730"/>
      <c r="C99" s="730"/>
      <c r="D99" s="730"/>
      <c r="E99" s="730"/>
      <c r="F99" s="730"/>
      <c r="G99" s="730"/>
      <c r="H99" s="730"/>
    </row>
    <row r="100" spans="1:8" ht="12.75">
      <c r="A100" s="730"/>
      <c r="B100" s="730"/>
      <c r="C100" s="730"/>
      <c r="D100" s="730"/>
      <c r="E100" s="730"/>
      <c r="F100" s="730"/>
      <c r="G100" s="730"/>
      <c r="H100" s="730"/>
    </row>
    <row r="101" spans="1:8" ht="12.75">
      <c r="A101" s="730"/>
      <c r="B101" s="730"/>
      <c r="C101" s="730"/>
      <c r="D101" s="730"/>
      <c r="E101" s="730"/>
      <c r="F101" s="730"/>
      <c r="G101" s="730"/>
      <c r="H101" s="730"/>
    </row>
    <row r="102" spans="1:8" ht="12.75">
      <c r="A102" s="730"/>
      <c r="B102" s="730"/>
      <c r="C102" s="730"/>
      <c r="D102" s="730"/>
      <c r="E102" s="730"/>
      <c r="F102" s="730"/>
      <c r="G102" s="730"/>
      <c r="H102" s="730"/>
    </row>
    <row r="103" spans="1:8" ht="12.75">
      <c r="A103" s="730"/>
      <c r="B103" s="730"/>
      <c r="C103" s="730"/>
      <c r="D103" s="730"/>
      <c r="E103" s="730"/>
      <c r="F103" s="730"/>
      <c r="G103" s="730"/>
      <c r="H103" s="730"/>
    </row>
    <row r="104" spans="1:8" ht="12.75">
      <c r="A104" s="730"/>
      <c r="B104" s="730"/>
      <c r="C104" s="730"/>
      <c r="D104" s="730"/>
      <c r="E104" s="730"/>
      <c r="F104" s="730"/>
      <c r="G104" s="730"/>
      <c r="H104" s="730"/>
    </row>
    <row r="105" spans="1:8" ht="12.75">
      <c r="A105" s="730"/>
      <c r="B105" s="730"/>
      <c r="C105" s="730"/>
      <c r="D105" s="730"/>
      <c r="E105" s="730"/>
      <c r="F105" s="730"/>
      <c r="G105" s="730"/>
      <c r="H105" s="730"/>
    </row>
    <row r="106" spans="1:8" ht="12.75">
      <c r="A106" s="730"/>
      <c r="B106" s="730"/>
      <c r="C106" s="730"/>
      <c r="D106" s="730"/>
      <c r="E106" s="730"/>
      <c r="F106" s="730"/>
      <c r="G106" s="730"/>
      <c r="H106" s="730"/>
    </row>
    <row r="107" spans="1:8" ht="12.75">
      <c r="A107" s="730"/>
      <c r="B107" s="730"/>
      <c r="C107" s="730"/>
      <c r="D107" s="730"/>
      <c r="E107" s="730"/>
      <c r="F107" s="730"/>
      <c r="G107" s="730"/>
      <c r="H107" s="730"/>
    </row>
    <row r="108" spans="1:8" ht="12.75">
      <c r="A108" s="730"/>
      <c r="B108" s="730"/>
      <c r="C108" s="730"/>
      <c r="D108" s="730"/>
      <c r="E108" s="730"/>
      <c r="F108" s="730"/>
      <c r="G108" s="730"/>
      <c r="H108" s="730"/>
    </row>
    <row r="109" spans="1:8" ht="12.75">
      <c r="A109" s="730"/>
      <c r="B109" s="730"/>
      <c r="C109" s="730"/>
      <c r="D109" s="730"/>
      <c r="E109" s="730"/>
      <c r="F109" s="730"/>
      <c r="G109" s="730"/>
      <c r="H109" s="730"/>
    </row>
    <row r="110" spans="1:8" ht="12.75">
      <c r="A110" s="730"/>
      <c r="B110" s="730"/>
      <c r="C110" s="730"/>
      <c r="D110" s="730"/>
      <c r="E110" s="730"/>
      <c r="F110" s="730"/>
      <c r="G110" s="730"/>
      <c r="H110" s="730"/>
    </row>
    <row r="111" spans="1:8" ht="12.75">
      <c r="A111" s="730"/>
      <c r="B111" s="730"/>
      <c r="C111" s="730"/>
      <c r="D111" s="730"/>
      <c r="E111" s="730"/>
      <c r="F111" s="730"/>
      <c r="G111" s="730"/>
      <c r="H111" s="730"/>
    </row>
    <row r="112" spans="1:8" ht="12.75">
      <c r="A112" s="730"/>
      <c r="B112" s="730"/>
      <c r="C112" s="730"/>
      <c r="D112" s="730"/>
      <c r="E112" s="730"/>
      <c r="F112" s="730"/>
      <c r="G112" s="730"/>
      <c r="H112" s="730"/>
    </row>
    <row r="113" spans="1:8" ht="12.75">
      <c r="A113" s="730"/>
      <c r="B113" s="730"/>
      <c r="C113" s="730"/>
      <c r="D113" s="730"/>
      <c r="E113" s="730"/>
      <c r="F113" s="730"/>
      <c r="G113" s="730"/>
      <c r="H113" s="730"/>
    </row>
    <row r="114" spans="1:8" ht="12.75">
      <c r="A114" s="730"/>
      <c r="B114" s="730"/>
      <c r="C114" s="730"/>
      <c r="D114" s="730"/>
      <c r="E114" s="730"/>
      <c r="F114" s="730"/>
      <c r="G114" s="730"/>
      <c r="H114" s="730"/>
    </row>
    <row r="115" spans="1:8" ht="12.75">
      <c r="A115" s="730"/>
      <c r="B115" s="730"/>
      <c r="C115" s="730"/>
      <c r="D115" s="730"/>
      <c r="E115" s="730"/>
      <c r="F115" s="730"/>
      <c r="G115" s="730"/>
      <c r="H115" s="730"/>
    </row>
    <row r="116" spans="1:8" ht="12.75">
      <c r="A116" s="730"/>
      <c r="B116" s="730"/>
      <c r="C116" s="730"/>
      <c r="D116" s="730"/>
      <c r="E116" s="730"/>
      <c r="F116" s="730"/>
      <c r="G116" s="730"/>
      <c r="H116" s="730"/>
    </row>
    <row r="117" spans="1:8" ht="12.75">
      <c r="A117" s="730"/>
      <c r="B117" s="730"/>
      <c r="C117" s="730"/>
      <c r="D117" s="730"/>
      <c r="E117" s="730"/>
      <c r="F117" s="730"/>
      <c r="G117" s="730"/>
      <c r="H117" s="730"/>
    </row>
    <row r="118" spans="1:8" ht="12.75">
      <c r="A118" s="730"/>
      <c r="B118" s="730"/>
      <c r="C118" s="730"/>
      <c r="D118" s="730"/>
      <c r="E118" s="730"/>
      <c r="F118" s="730"/>
      <c r="G118" s="730"/>
      <c r="H118" s="730"/>
    </row>
    <row r="119" spans="1:8" ht="12.75">
      <c r="A119" s="730"/>
      <c r="B119" s="730"/>
      <c r="C119" s="730"/>
      <c r="D119" s="730"/>
      <c r="E119" s="730"/>
      <c r="F119" s="730"/>
      <c r="G119" s="730"/>
      <c r="H119" s="730"/>
    </row>
    <row r="120" spans="1:8" ht="12.75">
      <c r="A120" s="730"/>
      <c r="B120" s="730"/>
      <c r="C120" s="730"/>
      <c r="D120" s="730"/>
      <c r="E120" s="730"/>
      <c r="F120" s="730"/>
      <c r="G120" s="730"/>
      <c r="H120" s="730"/>
    </row>
    <row r="121" spans="1:8" ht="12.75">
      <c r="A121" s="730"/>
      <c r="B121" s="730"/>
      <c r="C121" s="730"/>
      <c r="D121" s="730"/>
      <c r="E121" s="730"/>
      <c r="F121" s="730"/>
      <c r="G121" s="730"/>
      <c r="H121" s="730"/>
    </row>
    <row r="122" spans="1:8" ht="12.75">
      <c r="A122" s="730"/>
      <c r="B122" s="730"/>
      <c r="C122" s="730"/>
      <c r="D122" s="730"/>
      <c r="E122" s="730"/>
      <c r="F122" s="730"/>
      <c r="G122" s="730"/>
      <c r="H122" s="730"/>
    </row>
    <row r="123" spans="1:8" ht="12.75">
      <c r="A123" s="730"/>
      <c r="B123" s="730"/>
      <c r="C123" s="730"/>
      <c r="D123" s="730"/>
      <c r="E123" s="730"/>
      <c r="F123" s="730"/>
      <c r="G123" s="730"/>
      <c r="H123" s="730"/>
    </row>
    <row r="124" spans="1:8" ht="12.75">
      <c r="A124" s="730"/>
      <c r="B124" s="730"/>
      <c r="C124" s="730"/>
      <c r="D124" s="730"/>
      <c r="E124" s="730"/>
      <c r="F124" s="730"/>
      <c r="G124" s="730"/>
      <c r="H124" s="730"/>
    </row>
    <row r="125" spans="1:8" ht="12.75">
      <c r="A125" s="730"/>
      <c r="B125" s="730"/>
      <c r="C125" s="730"/>
      <c r="D125" s="730"/>
      <c r="E125" s="730"/>
      <c r="F125" s="730"/>
      <c r="G125" s="730"/>
      <c r="H125" s="730"/>
    </row>
    <row r="126" spans="1:8" ht="12.75">
      <c r="A126" s="730"/>
      <c r="B126" s="730"/>
      <c r="C126" s="730"/>
      <c r="D126" s="730"/>
      <c r="E126" s="730"/>
      <c r="F126" s="730"/>
      <c r="G126" s="730"/>
      <c r="H126" s="730"/>
    </row>
    <row r="127" spans="1:8" ht="12.75">
      <c r="A127" s="730"/>
      <c r="B127" s="730"/>
      <c r="C127" s="730"/>
      <c r="D127" s="730"/>
      <c r="E127" s="730"/>
      <c r="F127" s="730"/>
      <c r="G127" s="730"/>
      <c r="H127" s="730"/>
    </row>
    <row r="128" spans="1:8" ht="12.75">
      <c r="A128" s="730"/>
      <c r="B128" s="730"/>
      <c r="C128" s="730"/>
      <c r="D128" s="730"/>
      <c r="E128" s="730"/>
      <c r="F128" s="730"/>
      <c r="G128" s="730"/>
      <c r="H128" s="730"/>
    </row>
    <row r="129" spans="1:8" ht="12.75">
      <c r="A129" s="730"/>
      <c r="B129" s="730"/>
      <c r="C129" s="730"/>
      <c r="D129" s="730"/>
      <c r="E129" s="730"/>
      <c r="F129" s="730"/>
      <c r="G129" s="730"/>
      <c r="H129" s="730"/>
    </row>
    <row r="130" spans="1:8" ht="12.75">
      <c r="A130" s="730"/>
      <c r="B130" s="730"/>
      <c r="C130" s="730"/>
      <c r="D130" s="730"/>
      <c r="E130" s="730"/>
      <c r="F130" s="730"/>
      <c r="G130" s="730"/>
      <c r="H130" s="730"/>
    </row>
    <row r="131" spans="1:8" ht="12.75">
      <c r="A131" s="730"/>
      <c r="B131" s="730"/>
      <c r="C131" s="730"/>
      <c r="D131" s="730"/>
      <c r="E131" s="730"/>
      <c r="F131" s="730"/>
      <c r="G131" s="730"/>
      <c r="H131" s="730"/>
    </row>
    <row r="132" spans="1:8" ht="12.75">
      <c r="A132" s="730"/>
      <c r="B132" s="730"/>
      <c r="C132" s="730"/>
      <c r="D132" s="730"/>
      <c r="E132" s="730"/>
      <c r="F132" s="730"/>
      <c r="G132" s="730"/>
      <c r="H132" s="730"/>
    </row>
    <row r="133" spans="1:8" ht="12.75">
      <c r="A133" s="730"/>
      <c r="B133" s="730"/>
      <c r="C133" s="730"/>
      <c r="D133" s="730"/>
      <c r="E133" s="730"/>
      <c r="F133" s="730"/>
      <c r="G133" s="730"/>
      <c r="H133" s="730"/>
    </row>
    <row r="134" spans="1:8" ht="12.75">
      <c r="A134" s="730"/>
      <c r="B134" s="730"/>
      <c r="C134" s="730"/>
      <c r="D134" s="730"/>
      <c r="E134" s="730"/>
      <c r="F134" s="730"/>
      <c r="G134" s="730"/>
      <c r="H134" s="730"/>
    </row>
    <row r="135" spans="1:8" ht="12.75">
      <c r="A135" s="730"/>
      <c r="B135" s="730"/>
      <c r="C135" s="730"/>
      <c r="D135" s="730"/>
      <c r="E135" s="730"/>
      <c r="F135" s="730"/>
      <c r="G135" s="730"/>
      <c r="H135" s="730"/>
    </row>
    <row r="136" spans="1:8" ht="12.75">
      <c r="A136" s="730"/>
      <c r="B136" s="730"/>
      <c r="C136" s="730"/>
      <c r="D136" s="730"/>
      <c r="E136" s="730"/>
      <c r="F136" s="730"/>
      <c r="G136" s="730"/>
      <c r="H136" s="730"/>
    </row>
    <row r="137" spans="1:8" ht="12.75">
      <c r="A137" s="730"/>
      <c r="B137" s="730"/>
      <c r="C137" s="730"/>
      <c r="D137" s="730"/>
      <c r="E137" s="730"/>
      <c r="F137" s="730"/>
      <c r="G137" s="730"/>
      <c r="H137" s="730"/>
    </row>
    <row r="138" spans="1:8" ht="12.75">
      <c r="A138" s="730"/>
      <c r="B138" s="730"/>
      <c r="C138" s="730"/>
      <c r="D138" s="730"/>
      <c r="E138" s="730"/>
      <c r="F138" s="730"/>
      <c r="G138" s="730"/>
      <c r="H138" s="730"/>
    </row>
    <row r="139" spans="1:8" ht="12.75">
      <c r="A139" s="730"/>
      <c r="B139" s="730"/>
      <c r="C139" s="730"/>
      <c r="D139" s="730"/>
      <c r="E139" s="730"/>
      <c r="F139" s="730"/>
      <c r="G139" s="730"/>
      <c r="H139" s="730"/>
    </row>
    <row r="140" spans="1:8" ht="12.75">
      <c r="A140" s="730"/>
      <c r="B140" s="730"/>
      <c r="C140" s="730"/>
      <c r="D140" s="730"/>
      <c r="E140" s="730"/>
      <c r="F140" s="730"/>
      <c r="G140" s="730"/>
      <c r="H140" s="730"/>
    </row>
    <row r="141" spans="1:8" ht="12.75">
      <c r="A141" s="730"/>
      <c r="B141" s="730"/>
      <c r="C141" s="730"/>
      <c r="D141" s="730"/>
      <c r="E141" s="730"/>
      <c r="F141" s="730"/>
      <c r="G141" s="730"/>
      <c r="H141" s="730"/>
    </row>
    <row r="142" spans="1:8" ht="12.75">
      <c r="A142" s="730"/>
      <c r="B142" s="730"/>
      <c r="C142" s="730"/>
      <c r="D142" s="730"/>
      <c r="E142" s="730"/>
      <c r="F142" s="730"/>
      <c r="G142" s="730"/>
      <c r="H142" s="730"/>
    </row>
    <row r="143" spans="1:8" ht="12.75">
      <c r="A143" s="730"/>
      <c r="B143" s="730"/>
      <c r="C143" s="730"/>
      <c r="D143" s="730"/>
      <c r="E143" s="730"/>
      <c r="F143" s="730"/>
      <c r="G143" s="730"/>
      <c r="H143" s="730"/>
    </row>
    <row r="144" spans="1:8" ht="12.75">
      <c r="A144" s="730"/>
      <c r="B144" s="730"/>
      <c r="C144" s="730"/>
      <c r="D144" s="730"/>
      <c r="E144" s="730"/>
      <c r="F144" s="730"/>
      <c r="G144" s="730"/>
      <c r="H144" s="730"/>
    </row>
    <row r="145" spans="1:8" ht="12.75">
      <c r="A145" s="730"/>
      <c r="B145" s="730"/>
      <c r="C145" s="730"/>
      <c r="D145" s="730"/>
      <c r="E145" s="730"/>
      <c r="F145" s="730"/>
      <c r="G145" s="730"/>
      <c r="H145" s="730"/>
    </row>
    <row r="146" spans="1:8" ht="12.75">
      <c r="A146" s="730"/>
      <c r="B146" s="730"/>
      <c r="C146" s="730"/>
      <c r="D146" s="730"/>
      <c r="E146" s="730"/>
      <c r="F146" s="730"/>
      <c r="G146" s="730"/>
      <c r="H146" s="730"/>
    </row>
    <row r="147" spans="1:8" ht="12.75">
      <c r="A147" s="730"/>
      <c r="B147" s="730"/>
      <c r="C147" s="730"/>
      <c r="D147" s="730"/>
      <c r="E147" s="730"/>
      <c r="F147" s="730"/>
      <c r="G147" s="730"/>
      <c r="H147" s="730"/>
    </row>
    <row r="148" spans="1:8" ht="12.75">
      <c r="A148" s="730"/>
      <c r="B148" s="730"/>
      <c r="C148" s="730"/>
      <c r="D148" s="730"/>
      <c r="E148" s="730"/>
      <c r="F148" s="730"/>
      <c r="G148" s="730"/>
      <c r="H148" s="730"/>
    </row>
    <row r="149" spans="1:8" ht="12.75">
      <c r="A149" s="730"/>
      <c r="B149" s="730"/>
      <c r="C149" s="730"/>
      <c r="D149" s="730"/>
      <c r="E149" s="730"/>
      <c r="F149" s="730"/>
      <c r="G149" s="730"/>
      <c r="H149" s="730"/>
    </row>
    <row r="150" spans="1:8" ht="12.75">
      <c r="A150" s="730"/>
      <c r="B150" s="730"/>
      <c r="C150" s="730"/>
      <c r="D150" s="730"/>
      <c r="E150" s="730"/>
      <c r="F150" s="730"/>
      <c r="G150" s="730"/>
      <c r="H150" s="730"/>
    </row>
    <row r="151" spans="1:8" ht="12.75">
      <c r="A151" s="730"/>
      <c r="B151" s="730"/>
      <c r="C151" s="730"/>
      <c r="D151" s="730"/>
      <c r="E151" s="730"/>
      <c r="F151" s="730"/>
      <c r="G151" s="730"/>
      <c r="H151" s="730"/>
    </row>
    <row r="152" spans="1:8" ht="12.75">
      <c r="A152" s="730"/>
      <c r="B152" s="730"/>
      <c r="C152" s="730"/>
      <c r="D152" s="730"/>
      <c r="E152" s="730"/>
      <c r="F152" s="730"/>
      <c r="G152" s="730"/>
      <c r="H152" s="730"/>
    </row>
    <row r="153" spans="1:8" ht="12.75">
      <c r="A153" s="730"/>
      <c r="B153" s="730"/>
      <c r="C153" s="730"/>
      <c r="D153" s="730"/>
      <c r="E153" s="730"/>
      <c r="F153" s="730"/>
      <c r="G153" s="730"/>
      <c r="H153" s="730"/>
    </row>
    <row r="154" spans="1:8" ht="12.75">
      <c r="A154" s="730"/>
      <c r="B154" s="730"/>
      <c r="C154" s="730"/>
      <c r="D154" s="730"/>
      <c r="E154" s="730"/>
      <c r="F154" s="730"/>
      <c r="G154" s="730"/>
      <c r="H154" s="730"/>
    </row>
    <row r="155" spans="1:8" ht="12.75">
      <c r="A155" s="730"/>
      <c r="B155" s="730"/>
      <c r="C155" s="730"/>
      <c r="D155" s="730"/>
      <c r="E155" s="730"/>
      <c r="F155" s="730"/>
      <c r="G155" s="730"/>
      <c r="H155" s="730"/>
    </row>
    <row r="156" spans="1:8" ht="12.75">
      <c r="A156" s="730"/>
      <c r="B156" s="730"/>
      <c r="C156" s="730"/>
      <c r="D156" s="730"/>
      <c r="E156" s="730"/>
      <c r="F156" s="730"/>
      <c r="G156" s="730"/>
      <c r="H156" s="730"/>
    </row>
    <row r="157" spans="1:8" ht="12.75">
      <c r="A157" s="730"/>
      <c r="B157" s="730"/>
      <c r="C157" s="730"/>
      <c r="D157" s="730"/>
      <c r="E157" s="730"/>
      <c r="F157" s="730"/>
      <c r="G157" s="730"/>
      <c r="H157" s="730"/>
    </row>
    <row r="158" spans="1:8" ht="12.75">
      <c r="A158" s="730"/>
      <c r="B158" s="730"/>
      <c r="C158" s="730"/>
      <c r="D158" s="730"/>
      <c r="E158" s="730"/>
      <c r="F158" s="730"/>
      <c r="G158" s="730"/>
      <c r="H158" s="730"/>
    </row>
    <row r="159" spans="1:8" ht="12.75">
      <c r="A159" s="730"/>
      <c r="B159" s="730"/>
      <c r="C159" s="730"/>
      <c r="D159" s="730"/>
      <c r="E159" s="730"/>
      <c r="F159" s="730"/>
      <c r="G159" s="730"/>
      <c r="H159" s="730"/>
    </row>
    <row r="160" spans="1:8" ht="12.75">
      <c r="A160" s="730"/>
      <c r="B160" s="730"/>
      <c r="C160" s="730"/>
      <c r="D160" s="730"/>
      <c r="E160" s="730"/>
      <c r="F160" s="730"/>
      <c r="G160" s="730"/>
      <c r="H160" s="730"/>
    </row>
    <row r="161" spans="1:8" ht="12.75">
      <c r="A161" s="730"/>
      <c r="B161" s="730"/>
      <c r="C161" s="730"/>
      <c r="D161" s="730"/>
      <c r="E161" s="730"/>
      <c r="F161" s="730"/>
      <c r="G161" s="730"/>
      <c r="H161" s="730"/>
    </row>
    <row r="162" spans="1:8" ht="12.75">
      <c r="A162" s="730"/>
      <c r="B162" s="730"/>
      <c r="C162" s="730"/>
      <c r="D162" s="730"/>
      <c r="E162" s="730"/>
      <c r="F162" s="730"/>
      <c r="G162" s="730"/>
      <c r="H162" s="730"/>
    </row>
    <row r="163" spans="1:8" ht="12.75">
      <c r="A163" s="730"/>
      <c r="B163" s="730"/>
      <c r="C163" s="730"/>
      <c r="D163" s="730"/>
      <c r="E163" s="730"/>
      <c r="F163" s="730"/>
      <c r="G163" s="730"/>
      <c r="H163" s="730"/>
    </row>
    <row r="164" spans="1:8" ht="12.75">
      <c r="A164" s="730"/>
      <c r="B164" s="730"/>
      <c r="C164" s="730"/>
      <c r="D164" s="730"/>
      <c r="E164" s="730"/>
      <c r="F164" s="730"/>
      <c r="G164" s="730"/>
      <c r="H164" s="730"/>
    </row>
    <row r="165" spans="1:8" ht="12.75">
      <c r="A165" s="730"/>
      <c r="B165" s="730"/>
      <c r="C165" s="730"/>
      <c r="D165" s="730"/>
      <c r="E165" s="730"/>
      <c r="F165" s="730"/>
      <c r="G165" s="730"/>
      <c r="H165" s="730"/>
    </row>
    <row r="166" spans="1:8" ht="12.75">
      <c r="A166" s="730"/>
      <c r="B166" s="730"/>
      <c r="C166" s="730"/>
      <c r="D166" s="730"/>
      <c r="E166" s="730"/>
      <c r="F166" s="730"/>
      <c r="G166" s="730"/>
      <c r="H166" s="730"/>
    </row>
    <row r="167" spans="1:8" ht="12.75">
      <c r="A167" s="730"/>
      <c r="B167" s="730"/>
      <c r="C167" s="730"/>
      <c r="D167" s="730"/>
      <c r="E167" s="730"/>
      <c r="F167" s="730"/>
      <c r="G167" s="730"/>
      <c r="H167" s="730"/>
    </row>
    <row r="168" spans="1:8" ht="12.75">
      <c r="A168" s="730"/>
      <c r="B168" s="730"/>
      <c r="C168" s="730"/>
      <c r="D168" s="730"/>
      <c r="E168" s="730"/>
      <c r="F168" s="730"/>
      <c r="G168" s="730"/>
      <c r="H168" s="730"/>
    </row>
    <row r="169" spans="1:8" ht="12.75">
      <c r="A169" s="730"/>
      <c r="B169" s="730"/>
      <c r="C169" s="730"/>
      <c r="D169" s="730"/>
      <c r="E169" s="730"/>
      <c r="F169" s="730"/>
      <c r="G169" s="730"/>
      <c r="H169" s="730"/>
    </row>
    <row r="170" spans="1:8" ht="12.75">
      <c r="A170" s="730"/>
      <c r="B170" s="730"/>
      <c r="C170" s="730"/>
      <c r="D170" s="730"/>
      <c r="E170" s="730"/>
      <c r="F170" s="730"/>
      <c r="G170" s="730"/>
      <c r="H170" s="730"/>
    </row>
    <row r="171" spans="1:8" ht="12.75">
      <c r="A171" s="730"/>
      <c r="B171" s="730"/>
      <c r="C171" s="730"/>
      <c r="D171" s="730"/>
      <c r="E171" s="730"/>
      <c r="F171" s="730"/>
      <c r="G171" s="730"/>
      <c r="H171" s="730"/>
    </row>
    <row r="172" spans="1:8" ht="12.75">
      <c r="A172" s="730"/>
      <c r="B172" s="730"/>
      <c r="C172" s="730"/>
      <c r="D172" s="730"/>
      <c r="E172" s="730"/>
      <c r="F172" s="730"/>
      <c r="G172" s="730"/>
      <c r="H172" s="730"/>
    </row>
    <row r="173" spans="1:8" ht="12.75">
      <c r="A173" s="730"/>
      <c r="B173" s="730"/>
      <c r="C173" s="730"/>
      <c r="D173" s="730"/>
      <c r="E173" s="730"/>
      <c r="F173" s="730"/>
      <c r="G173" s="730"/>
      <c r="H173" s="730"/>
    </row>
    <row r="174" spans="1:8" ht="12.75">
      <c r="A174" s="730"/>
      <c r="B174" s="730"/>
      <c r="C174" s="730"/>
      <c r="D174" s="730"/>
      <c r="E174" s="730"/>
      <c r="F174" s="730"/>
      <c r="G174" s="730"/>
      <c r="H174" s="730"/>
    </row>
    <row r="175" spans="1:8" ht="12.75">
      <c r="A175" s="730"/>
      <c r="B175" s="730"/>
      <c r="C175" s="730"/>
      <c r="D175" s="730"/>
      <c r="E175" s="730"/>
      <c r="F175" s="730"/>
      <c r="G175" s="730"/>
      <c r="H175" s="730"/>
    </row>
    <row r="176" spans="1:8" ht="12.75">
      <c r="A176" s="730"/>
      <c r="B176" s="730"/>
      <c r="C176" s="730"/>
      <c r="D176" s="730"/>
      <c r="E176" s="730"/>
      <c r="F176" s="730"/>
      <c r="G176" s="730"/>
      <c r="H176" s="730"/>
    </row>
    <row r="177" spans="1:8" ht="12.75">
      <c r="A177" s="730"/>
      <c r="B177" s="730"/>
      <c r="C177" s="730"/>
      <c r="D177" s="730"/>
      <c r="E177" s="730"/>
      <c r="F177" s="730"/>
      <c r="G177" s="730"/>
      <c r="H177" s="730"/>
    </row>
    <row r="178" spans="1:8" ht="12.75">
      <c r="A178" s="730"/>
      <c r="B178" s="730"/>
      <c r="C178" s="730"/>
      <c r="D178" s="730"/>
      <c r="E178" s="730"/>
      <c r="F178" s="730"/>
      <c r="G178" s="730"/>
      <c r="H178" s="730"/>
    </row>
    <row r="179" spans="1:8" ht="12.75">
      <c r="A179" s="730"/>
      <c r="B179" s="730"/>
      <c r="C179" s="730"/>
      <c r="D179" s="730"/>
      <c r="E179" s="730"/>
      <c r="F179" s="730"/>
      <c r="G179" s="730"/>
      <c r="H179" s="730"/>
    </row>
    <row r="180" spans="1:8" ht="12.75">
      <c r="A180" s="730"/>
      <c r="B180" s="730"/>
      <c r="C180" s="730"/>
      <c r="D180" s="730"/>
      <c r="E180" s="730"/>
      <c r="F180" s="730"/>
      <c r="G180" s="730"/>
      <c r="H180" s="730"/>
    </row>
    <row r="181" spans="1:8" ht="12.75">
      <c r="A181" s="730"/>
      <c r="B181" s="730"/>
      <c r="C181" s="730"/>
      <c r="D181" s="730"/>
      <c r="E181" s="730"/>
      <c r="F181" s="730"/>
      <c r="G181" s="730"/>
      <c r="H181" s="730"/>
    </row>
    <row r="182" spans="1:8" ht="12.75">
      <c r="A182" s="730"/>
      <c r="B182" s="730"/>
      <c r="C182" s="730"/>
      <c r="D182" s="730"/>
      <c r="E182" s="730"/>
      <c r="F182" s="730"/>
      <c r="G182" s="730"/>
      <c r="H182" s="730"/>
    </row>
    <row r="183" spans="1:8" ht="12.75">
      <c r="A183" s="730"/>
      <c r="B183" s="730"/>
      <c r="C183" s="730"/>
      <c r="D183" s="730"/>
      <c r="E183" s="730"/>
      <c r="F183" s="730"/>
      <c r="G183" s="730"/>
      <c r="H183" s="730"/>
    </row>
    <row r="184" spans="1:8" ht="12.75">
      <c r="A184" s="730"/>
      <c r="B184" s="730"/>
      <c r="C184" s="730"/>
      <c r="D184" s="730"/>
      <c r="E184" s="730"/>
      <c r="F184" s="730"/>
      <c r="G184" s="730"/>
      <c r="H184" s="730"/>
    </row>
    <row r="185" spans="1:8" ht="12.75">
      <c r="A185" s="730"/>
      <c r="B185" s="730"/>
      <c r="C185" s="730"/>
      <c r="D185" s="730"/>
      <c r="E185" s="730"/>
      <c r="F185" s="730"/>
      <c r="G185" s="730"/>
      <c r="H185" s="730"/>
    </row>
    <row r="186" spans="1:8" ht="12.75">
      <c r="A186" s="730"/>
      <c r="B186" s="730"/>
      <c r="C186" s="730"/>
      <c r="D186" s="730"/>
      <c r="E186" s="730"/>
      <c r="F186" s="730"/>
      <c r="G186" s="730"/>
      <c r="H186" s="730"/>
    </row>
    <row r="187" spans="1:8" ht="12.75">
      <c r="A187" s="730"/>
      <c r="B187" s="730"/>
      <c r="C187" s="730"/>
      <c r="D187" s="730"/>
      <c r="E187" s="730"/>
      <c r="F187" s="730"/>
      <c r="G187" s="730"/>
      <c r="H187" s="730"/>
    </row>
    <row r="188" spans="1:8" ht="12.75">
      <c r="A188" s="730"/>
      <c r="B188" s="730"/>
      <c r="C188" s="730"/>
      <c r="D188" s="730"/>
      <c r="E188" s="730"/>
      <c r="F188" s="730"/>
      <c r="G188" s="730"/>
      <c r="H188" s="730"/>
    </row>
    <row r="189" spans="1:8" ht="12.75">
      <c r="A189" s="730"/>
      <c r="B189" s="730"/>
      <c r="C189" s="730"/>
      <c r="D189" s="730"/>
      <c r="E189" s="730"/>
      <c r="F189" s="730"/>
      <c r="G189" s="730"/>
      <c r="H189" s="730"/>
    </row>
    <row r="190" spans="1:8" ht="12.75">
      <c r="A190" s="730"/>
      <c r="B190" s="730"/>
      <c r="C190" s="730"/>
      <c r="D190" s="730"/>
      <c r="E190" s="730"/>
      <c r="F190" s="730"/>
      <c r="G190" s="730"/>
      <c r="H190" s="730"/>
    </row>
    <row r="191" spans="1:8" ht="12.75">
      <c r="A191" s="730"/>
      <c r="B191" s="730"/>
      <c r="C191" s="730"/>
      <c r="D191" s="730"/>
      <c r="E191" s="730"/>
      <c r="F191" s="730"/>
      <c r="G191" s="730"/>
      <c r="H191" s="730"/>
    </row>
    <row r="192" spans="1:8" ht="12.75">
      <c r="A192" s="730"/>
      <c r="B192" s="730"/>
      <c r="C192" s="730"/>
      <c r="D192" s="730"/>
      <c r="E192" s="730"/>
      <c r="F192" s="730"/>
      <c r="G192" s="730"/>
      <c r="H192" s="730"/>
    </row>
    <row r="193" spans="1:8" ht="12.75">
      <c r="A193" s="730"/>
      <c r="B193" s="730"/>
      <c r="C193" s="730"/>
      <c r="D193" s="730"/>
      <c r="E193" s="730"/>
      <c r="F193" s="730"/>
      <c r="G193" s="730"/>
      <c r="H193" s="730"/>
    </row>
    <row r="194" spans="1:8" ht="12.75">
      <c r="A194" s="730"/>
      <c r="B194" s="730"/>
      <c r="C194" s="730"/>
      <c r="D194" s="730"/>
      <c r="E194" s="730"/>
      <c r="F194" s="730"/>
      <c r="G194" s="730"/>
      <c r="H194" s="730"/>
    </row>
    <row r="195" spans="1:8" ht="12.75">
      <c r="A195" s="730"/>
      <c r="B195" s="730"/>
      <c r="C195" s="730"/>
      <c r="D195" s="730"/>
      <c r="E195" s="730"/>
      <c r="F195" s="730"/>
      <c r="G195" s="730"/>
      <c r="H195" s="730"/>
    </row>
    <row r="196" spans="1:8" ht="12.75">
      <c r="A196" s="730"/>
      <c r="B196" s="730"/>
      <c r="C196" s="730"/>
      <c r="D196" s="730"/>
      <c r="E196" s="730"/>
      <c r="F196" s="730"/>
      <c r="G196" s="730"/>
      <c r="H196" s="730"/>
    </row>
    <row r="197" spans="1:8" ht="12.75">
      <c r="A197" s="730"/>
      <c r="B197" s="730"/>
      <c r="C197" s="730"/>
      <c r="D197" s="730"/>
      <c r="E197" s="730"/>
      <c r="F197" s="730"/>
      <c r="G197" s="730"/>
      <c r="H197" s="730"/>
    </row>
    <row r="198" spans="1:8" ht="12.75">
      <c r="A198" s="730"/>
      <c r="B198" s="730"/>
      <c r="C198" s="730"/>
      <c r="D198" s="730"/>
      <c r="E198" s="730"/>
      <c r="F198" s="730"/>
      <c r="G198" s="730"/>
      <c r="H198" s="730"/>
    </row>
    <row r="199" spans="1:8" ht="12.75">
      <c r="A199" s="730"/>
      <c r="B199" s="730"/>
      <c r="C199" s="730"/>
      <c r="D199" s="730"/>
      <c r="E199" s="730"/>
      <c r="F199" s="730"/>
      <c r="G199" s="730"/>
      <c r="H199" s="730"/>
    </row>
    <row r="200" spans="1:8" ht="12.75">
      <c r="A200" s="730"/>
      <c r="B200" s="730"/>
      <c r="C200" s="730"/>
      <c r="D200" s="730"/>
      <c r="E200" s="730"/>
      <c r="F200" s="730"/>
      <c r="G200" s="730"/>
      <c r="H200" s="730"/>
    </row>
    <row r="201" spans="1:8" ht="12.75">
      <c r="A201" s="730"/>
      <c r="B201" s="730"/>
      <c r="C201" s="730"/>
      <c r="D201" s="730"/>
      <c r="E201" s="730"/>
      <c r="F201" s="730"/>
      <c r="G201" s="730"/>
      <c r="H201" s="730"/>
    </row>
    <row r="202" spans="1:8" ht="12.75">
      <c r="A202" s="730"/>
      <c r="B202" s="730"/>
      <c r="C202" s="730"/>
      <c r="D202" s="730"/>
      <c r="E202" s="730"/>
      <c r="F202" s="730"/>
      <c r="G202" s="730"/>
      <c r="H202" s="730"/>
    </row>
    <row r="203" spans="1:8" ht="12.75">
      <c r="A203" s="730"/>
      <c r="B203" s="730"/>
      <c r="C203" s="730"/>
      <c r="D203" s="730"/>
      <c r="E203" s="730"/>
      <c r="F203" s="730"/>
      <c r="G203" s="730"/>
      <c r="H203" s="730"/>
    </row>
    <row r="204" spans="1:8" ht="12.75">
      <c r="A204" s="730"/>
      <c r="B204" s="730"/>
      <c r="C204" s="730"/>
      <c r="D204" s="730"/>
      <c r="E204" s="730"/>
      <c r="F204" s="730"/>
      <c r="G204" s="730"/>
      <c r="H204" s="730"/>
    </row>
    <row r="205" spans="1:8" ht="12.75">
      <c r="A205" s="730"/>
      <c r="B205" s="730"/>
      <c r="C205" s="730"/>
      <c r="D205" s="730"/>
      <c r="E205" s="730"/>
      <c r="F205" s="730"/>
      <c r="G205" s="730"/>
      <c r="H205" s="730"/>
    </row>
    <row r="206" spans="1:8" ht="12.75">
      <c r="A206" s="730"/>
      <c r="B206" s="730"/>
      <c r="C206" s="730"/>
      <c r="D206" s="730"/>
      <c r="E206" s="730"/>
      <c r="F206" s="730"/>
      <c r="G206" s="730"/>
      <c r="H206" s="730"/>
    </row>
    <row r="207" spans="1:8" ht="12.75">
      <c r="A207" s="730"/>
      <c r="B207" s="730"/>
      <c r="C207" s="730"/>
      <c r="D207" s="730"/>
      <c r="E207" s="730"/>
      <c r="F207" s="730"/>
      <c r="G207" s="730"/>
      <c r="H207" s="730"/>
    </row>
    <row r="208" spans="1:8" ht="12.75">
      <c r="A208" s="730"/>
      <c r="B208" s="730"/>
      <c r="C208" s="730"/>
      <c r="D208" s="730"/>
      <c r="E208" s="730"/>
      <c r="F208" s="730"/>
      <c r="G208" s="730"/>
      <c r="H208" s="730"/>
    </row>
    <row r="209" spans="1:8" ht="12.75">
      <c r="A209" s="730"/>
      <c r="B209" s="730"/>
      <c r="C209" s="730"/>
      <c r="D209" s="730"/>
      <c r="E209" s="730"/>
      <c r="F209" s="730"/>
      <c r="G209" s="730"/>
      <c r="H209" s="730"/>
    </row>
    <row r="210" spans="1:8" ht="12.75">
      <c r="A210" s="730"/>
      <c r="B210" s="730"/>
      <c r="C210" s="730"/>
      <c r="D210" s="730"/>
      <c r="E210" s="730"/>
      <c r="F210" s="730"/>
      <c r="G210" s="730"/>
      <c r="H210" s="730"/>
    </row>
    <row r="211" spans="1:8" ht="12.75">
      <c r="A211" s="730"/>
      <c r="B211" s="730"/>
      <c r="C211" s="730"/>
      <c r="D211" s="730"/>
      <c r="E211" s="730"/>
      <c r="F211" s="730"/>
      <c r="G211" s="730"/>
      <c r="H211" s="730"/>
    </row>
    <row r="212" spans="1:8" ht="12.75">
      <c r="A212" s="730"/>
      <c r="B212" s="730"/>
      <c r="C212" s="730"/>
      <c r="D212" s="730"/>
      <c r="E212" s="730"/>
      <c r="F212" s="730"/>
      <c r="G212" s="730"/>
      <c r="H212" s="730"/>
    </row>
    <row r="213" spans="1:8" ht="12.75">
      <c r="A213" s="730"/>
      <c r="B213" s="730"/>
      <c r="C213" s="730"/>
      <c r="D213" s="730"/>
      <c r="E213" s="730"/>
      <c r="F213" s="730"/>
      <c r="G213" s="730"/>
      <c r="H213" s="730"/>
    </row>
    <row r="214" spans="1:8" ht="12.75">
      <c r="A214" s="730"/>
      <c r="B214" s="730"/>
      <c r="C214" s="730"/>
      <c r="D214" s="730"/>
      <c r="E214" s="730"/>
      <c r="F214" s="730"/>
      <c r="G214" s="730"/>
      <c r="H214" s="730"/>
    </row>
    <row r="215" spans="1:8" ht="12.75">
      <c r="A215" s="730"/>
      <c r="B215" s="730"/>
      <c r="C215" s="730"/>
      <c r="D215" s="730"/>
      <c r="E215" s="730"/>
      <c r="F215" s="730"/>
      <c r="G215" s="730"/>
      <c r="H215" s="730"/>
    </row>
    <row r="216" spans="1:8" ht="12.75">
      <c r="A216" s="730"/>
      <c r="B216" s="730"/>
      <c r="C216" s="730"/>
      <c r="D216" s="730"/>
      <c r="E216" s="730"/>
      <c r="F216" s="730"/>
      <c r="G216" s="730"/>
      <c r="H216" s="730"/>
    </row>
    <row r="217" spans="1:8" ht="12.75">
      <c r="A217" s="730"/>
      <c r="B217" s="730"/>
      <c r="C217" s="730"/>
      <c r="D217" s="730"/>
      <c r="E217" s="730"/>
      <c r="F217" s="730"/>
      <c r="G217" s="730"/>
      <c r="H217" s="730"/>
    </row>
    <row r="218" spans="1:8" ht="12.75">
      <c r="A218" s="730"/>
      <c r="B218" s="730"/>
      <c r="C218" s="730"/>
      <c r="D218" s="730"/>
      <c r="E218" s="730"/>
      <c r="F218" s="730"/>
      <c r="G218" s="730"/>
      <c r="H218" s="730"/>
    </row>
    <row r="219" spans="1:8" ht="12.75">
      <c r="A219" s="730"/>
      <c r="B219" s="730"/>
      <c r="C219" s="730"/>
      <c r="D219" s="730"/>
      <c r="E219" s="730"/>
      <c r="F219" s="730"/>
      <c r="G219" s="730"/>
      <c r="H219" s="730"/>
    </row>
    <row r="220" spans="1:8" ht="12.75">
      <c r="A220" s="730"/>
      <c r="B220" s="730"/>
      <c r="C220" s="730"/>
      <c r="D220" s="730"/>
      <c r="E220" s="730"/>
      <c r="F220" s="730"/>
      <c r="G220" s="730"/>
      <c r="H220" s="730"/>
    </row>
    <row r="221" spans="1:8" ht="12.75">
      <c r="A221" s="730"/>
      <c r="B221" s="730"/>
      <c r="C221" s="730"/>
      <c r="D221" s="730"/>
      <c r="E221" s="730"/>
      <c r="F221" s="730"/>
      <c r="G221" s="730"/>
      <c r="H221" s="730"/>
    </row>
    <row r="222" spans="1:8" ht="12.75">
      <c r="A222" s="730"/>
      <c r="B222" s="730"/>
      <c r="C222" s="730"/>
      <c r="D222" s="730"/>
      <c r="E222" s="730"/>
      <c r="F222" s="730"/>
      <c r="G222" s="730"/>
      <c r="H222" s="730"/>
    </row>
    <row r="223" spans="1:8" ht="12.75">
      <c r="A223" s="730"/>
      <c r="B223" s="730"/>
      <c r="C223" s="730"/>
      <c r="D223" s="730"/>
      <c r="E223" s="730"/>
      <c r="F223" s="730"/>
      <c r="G223" s="730"/>
      <c r="H223" s="730"/>
    </row>
    <row r="224" spans="1:8" ht="12.75">
      <c r="A224" s="730"/>
      <c r="B224" s="730"/>
      <c r="C224" s="730"/>
      <c r="D224" s="730"/>
      <c r="E224" s="730"/>
      <c r="F224" s="730"/>
      <c r="G224" s="730"/>
      <c r="H224" s="730"/>
    </row>
    <row r="225" spans="1:8" ht="12.75">
      <c r="A225" s="730"/>
      <c r="B225" s="730"/>
      <c r="C225" s="730"/>
      <c r="D225" s="730"/>
      <c r="E225" s="730"/>
      <c r="F225" s="730"/>
      <c r="G225" s="730"/>
      <c r="H225" s="730"/>
    </row>
    <row r="226" spans="1:8" ht="12.75">
      <c r="A226" s="730"/>
      <c r="B226" s="730"/>
      <c r="C226" s="730"/>
      <c r="D226" s="730"/>
      <c r="E226" s="730"/>
      <c r="F226" s="730"/>
      <c r="G226" s="730"/>
      <c r="H226" s="730"/>
    </row>
    <row r="227" spans="1:8" ht="12.75">
      <c r="A227" s="730"/>
      <c r="B227" s="730"/>
      <c r="C227" s="730"/>
      <c r="D227" s="730"/>
      <c r="E227" s="730"/>
      <c r="F227" s="730"/>
      <c r="G227" s="730"/>
      <c r="H227" s="730"/>
    </row>
    <row r="228" spans="1:8" ht="12.75">
      <c r="A228" s="730"/>
      <c r="B228" s="730"/>
      <c r="C228" s="730"/>
      <c r="D228" s="730"/>
      <c r="E228" s="730"/>
      <c r="F228" s="730"/>
      <c r="G228" s="730"/>
      <c r="H228" s="730"/>
    </row>
    <row r="229" spans="1:8" ht="12.75">
      <c r="A229" s="730"/>
      <c r="B229" s="730"/>
      <c r="C229" s="730"/>
      <c r="D229" s="730"/>
      <c r="E229" s="730"/>
      <c r="F229" s="730"/>
      <c r="G229" s="730"/>
      <c r="H229" s="730"/>
    </row>
    <row r="230" spans="1:8" ht="12.75">
      <c r="A230" s="730"/>
      <c r="B230" s="730"/>
      <c r="C230" s="730"/>
      <c r="D230" s="730"/>
      <c r="E230" s="730"/>
      <c r="F230" s="730"/>
      <c r="G230" s="730"/>
      <c r="H230" s="730"/>
    </row>
    <row r="231" spans="1:8" ht="12.75">
      <c r="A231" s="730"/>
      <c r="B231" s="730"/>
      <c r="C231" s="730"/>
      <c r="D231" s="730"/>
      <c r="E231" s="730"/>
      <c r="F231" s="730"/>
      <c r="G231" s="730"/>
      <c r="H231" s="730"/>
    </row>
    <row r="232" spans="1:8" ht="12.75">
      <c r="A232" s="730"/>
      <c r="B232" s="730"/>
      <c r="C232" s="730"/>
      <c r="D232" s="730"/>
      <c r="E232" s="730"/>
      <c r="F232" s="730"/>
      <c r="G232" s="730"/>
      <c r="H232" s="730"/>
    </row>
    <row r="233" spans="1:8" ht="12.75">
      <c r="A233" s="730"/>
      <c r="B233" s="730"/>
      <c r="C233" s="730"/>
      <c r="D233" s="730"/>
      <c r="E233" s="730"/>
      <c r="F233" s="730"/>
      <c r="G233" s="730"/>
      <c r="H233" s="730"/>
    </row>
    <row r="234" spans="1:8" ht="12.75">
      <c r="A234" s="730"/>
      <c r="B234" s="730"/>
      <c r="C234" s="730"/>
      <c r="D234" s="730"/>
      <c r="E234" s="730"/>
      <c r="F234" s="730"/>
      <c r="G234" s="730"/>
      <c r="H234" s="730"/>
    </row>
    <row r="235" spans="1:8" ht="12.75">
      <c r="A235" s="730"/>
      <c r="B235" s="730"/>
      <c r="C235" s="730"/>
      <c r="D235" s="730"/>
      <c r="E235" s="730"/>
      <c r="F235" s="730"/>
      <c r="G235" s="730"/>
      <c r="H235" s="730"/>
    </row>
    <row r="236" spans="1:8" ht="12.75">
      <c r="A236" s="730"/>
      <c r="B236" s="730"/>
      <c r="C236" s="730"/>
      <c r="D236" s="730"/>
      <c r="E236" s="730"/>
      <c r="F236" s="730"/>
      <c r="G236" s="730"/>
      <c r="H236" s="730"/>
    </row>
    <row r="237" spans="1:8" ht="12.75">
      <c r="A237" s="730"/>
      <c r="B237" s="730"/>
      <c r="C237" s="730"/>
      <c r="D237" s="730"/>
      <c r="E237" s="730"/>
      <c r="F237" s="730"/>
      <c r="G237" s="730"/>
      <c r="H237" s="730"/>
    </row>
    <row r="238" spans="1:8" ht="12.75">
      <c r="A238" s="730"/>
      <c r="B238" s="730"/>
      <c r="C238" s="730"/>
      <c r="D238" s="730"/>
      <c r="E238" s="730"/>
      <c r="F238" s="730"/>
      <c r="G238" s="730"/>
      <c r="H238" s="730"/>
    </row>
    <row r="239" spans="1:8" ht="12.75">
      <c r="A239" s="730"/>
      <c r="B239" s="730"/>
      <c r="C239" s="730"/>
      <c r="D239" s="730"/>
      <c r="E239" s="730"/>
      <c r="F239" s="730"/>
      <c r="G239" s="730"/>
      <c r="H239" s="730"/>
    </row>
    <row r="240" spans="1:8" ht="12.75">
      <c r="A240" s="730"/>
      <c r="B240" s="730"/>
      <c r="C240" s="730"/>
      <c r="D240" s="730"/>
      <c r="E240" s="730"/>
      <c r="F240" s="730"/>
      <c r="G240" s="730"/>
      <c r="H240" s="730"/>
    </row>
    <row r="241" spans="1:8" ht="12.75">
      <c r="A241" s="730"/>
      <c r="B241" s="730"/>
      <c r="C241" s="730"/>
      <c r="D241" s="730"/>
      <c r="E241" s="730"/>
      <c r="F241" s="730"/>
      <c r="G241" s="730"/>
      <c r="H241" s="730"/>
    </row>
    <row r="242" spans="1:8" ht="12.75">
      <c r="A242" s="730"/>
      <c r="B242" s="730"/>
      <c r="C242" s="730"/>
      <c r="D242" s="730"/>
      <c r="E242" s="730"/>
      <c r="F242" s="730"/>
      <c r="G242" s="730"/>
      <c r="H242" s="730"/>
    </row>
    <row r="243" spans="1:8" ht="12.75">
      <c r="A243" s="730"/>
      <c r="B243" s="730"/>
      <c r="C243" s="730"/>
      <c r="D243" s="730"/>
      <c r="E243" s="730"/>
      <c r="F243" s="730"/>
      <c r="G243" s="730"/>
      <c r="H243" s="730"/>
    </row>
    <row r="244" spans="1:8" ht="12.75">
      <c r="A244" s="730"/>
      <c r="B244" s="730"/>
      <c r="C244" s="730"/>
      <c r="D244" s="730"/>
      <c r="E244" s="730"/>
      <c r="F244" s="730"/>
      <c r="G244" s="730"/>
      <c r="H244" s="730"/>
    </row>
    <row r="245" spans="1:8" ht="12.75">
      <c r="A245" s="730"/>
      <c r="B245" s="730"/>
      <c r="C245" s="730"/>
      <c r="D245" s="730"/>
      <c r="E245" s="730"/>
      <c r="F245" s="730"/>
      <c r="G245" s="730"/>
      <c r="H245" s="730"/>
    </row>
    <row r="246" spans="1:8" ht="12.75">
      <c r="A246" s="730"/>
      <c r="B246" s="730"/>
      <c r="C246" s="730"/>
      <c r="D246" s="730"/>
      <c r="E246" s="730"/>
      <c r="F246" s="730"/>
      <c r="G246" s="730"/>
      <c r="H246" s="730"/>
    </row>
    <row r="247" spans="1:8" ht="12.75">
      <c r="A247" s="730"/>
      <c r="B247" s="730"/>
      <c r="C247" s="730"/>
      <c r="D247" s="730"/>
      <c r="E247" s="730"/>
      <c r="F247" s="730"/>
      <c r="G247" s="730"/>
      <c r="H247" s="730"/>
    </row>
    <row r="248" spans="1:8" ht="12.75">
      <c r="A248" s="730"/>
      <c r="B248" s="730"/>
      <c r="C248" s="730"/>
      <c r="D248" s="730"/>
      <c r="E248" s="730"/>
      <c r="F248" s="730"/>
      <c r="G248" s="730"/>
      <c r="H248" s="730"/>
    </row>
    <row r="249" spans="1:8" ht="12.75">
      <c r="A249" s="730"/>
      <c r="B249" s="730"/>
      <c r="C249" s="730"/>
      <c r="D249" s="730"/>
      <c r="E249" s="730"/>
      <c r="F249" s="730"/>
      <c r="G249" s="730"/>
      <c r="H249" s="730"/>
    </row>
    <row r="250" spans="1:8" ht="12.75">
      <c r="A250" s="730"/>
      <c r="B250" s="730"/>
      <c r="C250" s="730"/>
      <c r="D250" s="730"/>
      <c r="E250" s="730"/>
      <c r="F250" s="730"/>
      <c r="G250" s="730"/>
      <c r="H250" s="730"/>
    </row>
    <row r="251" spans="1:8" ht="12.75">
      <c r="A251" s="730"/>
      <c r="B251" s="730"/>
      <c r="C251" s="730"/>
      <c r="D251" s="730"/>
      <c r="E251" s="730"/>
      <c r="F251" s="730"/>
      <c r="G251" s="730"/>
      <c r="H251" s="730"/>
    </row>
    <row r="252" spans="1:8" ht="12.75">
      <c r="A252" s="730"/>
      <c r="B252" s="730"/>
      <c r="C252" s="730"/>
      <c r="D252" s="730"/>
      <c r="E252" s="730"/>
      <c r="F252" s="730"/>
      <c r="G252" s="730"/>
      <c r="H252" s="730"/>
    </row>
    <row r="253" spans="1:8" ht="12.75">
      <c r="A253" s="730"/>
      <c r="B253" s="730"/>
      <c r="C253" s="730"/>
      <c r="D253" s="730"/>
      <c r="E253" s="730"/>
      <c r="F253" s="730"/>
      <c r="G253" s="730"/>
      <c r="H253" s="730"/>
    </row>
    <row r="254" spans="1:8" ht="12.75">
      <c r="A254" s="730"/>
      <c r="B254" s="730"/>
      <c r="C254" s="730"/>
      <c r="D254" s="730"/>
      <c r="E254" s="730"/>
      <c r="F254" s="730"/>
      <c r="G254" s="730"/>
      <c r="H254" s="730"/>
    </row>
    <row r="255" spans="1:8" ht="12.75">
      <c r="A255" s="730"/>
      <c r="B255" s="730"/>
      <c r="C255" s="730"/>
      <c r="D255" s="730"/>
      <c r="E255" s="730"/>
      <c r="F255" s="730"/>
      <c r="G255" s="730"/>
      <c r="H255" s="730"/>
    </row>
    <row r="256" spans="1:8" ht="12.75">
      <c r="A256" s="730"/>
      <c r="B256" s="730"/>
      <c r="C256" s="730"/>
      <c r="D256" s="730"/>
      <c r="E256" s="730"/>
      <c r="F256" s="730"/>
      <c r="G256" s="730"/>
      <c r="H256" s="730"/>
    </row>
    <row r="257" spans="1:8" ht="12.75">
      <c r="A257" s="730"/>
      <c r="B257" s="730"/>
      <c r="C257" s="730"/>
      <c r="D257" s="730"/>
      <c r="E257" s="730"/>
      <c r="F257" s="730"/>
      <c r="G257" s="730"/>
      <c r="H257" s="730"/>
    </row>
    <row r="258" spans="1:8" ht="12.75">
      <c r="A258" s="730"/>
      <c r="B258" s="730"/>
      <c r="C258" s="730"/>
      <c r="D258" s="730"/>
      <c r="E258" s="730"/>
      <c r="F258" s="730"/>
      <c r="G258" s="730"/>
      <c r="H258" s="730"/>
    </row>
    <row r="259" spans="1:8" ht="12.75">
      <c r="A259" s="730"/>
      <c r="B259" s="730"/>
      <c r="C259" s="730"/>
      <c r="D259" s="730"/>
      <c r="E259" s="730"/>
      <c r="F259" s="730"/>
      <c r="G259" s="730"/>
      <c r="H259" s="730"/>
    </row>
    <row r="260" spans="1:8" ht="12.75">
      <c r="A260" s="730"/>
      <c r="B260" s="730"/>
      <c r="C260" s="730"/>
      <c r="D260" s="730"/>
      <c r="E260" s="730"/>
      <c r="F260" s="730"/>
      <c r="G260" s="730"/>
      <c r="H260" s="730"/>
    </row>
    <row r="261" spans="1:8" ht="12.75">
      <c r="A261" s="730"/>
      <c r="B261" s="730"/>
      <c r="C261" s="730"/>
      <c r="D261" s="730"/>
      <c r="E261" s="730"/>
      <c r="F261" s="730"/>
      <c r="G261" s="730"/>
      <c r="H261" s="730"/>
    </row>
    <row r="262" spans="1:8" ht="12.75">
      <c r="A262" s="730"/>
      <c r="B262" s="730"/>
      <c r="C262" s="730"/>
      <c r="D262" s="730"/>
      <c r="E262" s="730"/>
      <c r="F262" s="730"/>
      <c r="G262" s="730"/>
      <c r="H262" s="730"/>
    </row>
    <row r="263" spans="1:8" ht="12.75">
      <c r="A263" s="730"/>
      <c r="B263" s="730"/>
      <c r="C263" s="730"/>
      <c r="D263" s="730"/>
      <c r="E263" s="730"/>
      <c r="F263" s="730"/>
      <c r="G263" s="730"/>
      <c r="H263" s="730"/>
    </row>
    <row r="264" spans="1:8" ht="12.75">
      <c r="A264" s="730"/>
      <c r="B264" s="730"/>
      <c r="C264" s="730"/>
      <c r="D264" s="730"/>
      <c r="E264" s="730"/>
      <c r="F264" s="730"/>
      <c r="G264" s="730"/>
      <c r="H264" s="730"/>
    </row>
    <row r="265" spans="1:8" ht="12.75">
      <c r="A265" s="730"/>
      <c r="B265" s="730"/>
      <c r="C265" s="730"/>
      <c r="D265" s="730"/>
      <c r="E265" s="730"/>
      <c r="F265" s="730"/>
      <c r="G265" s="730"/>
      <c r="H265" s="730"/>
    </row>
    <row r="266" spans="1:8" ht="12.75">
      <c r="A266" s="730"/>
      <c r="B266" s="730"/>
      <c r="C266" s="730"/>
      <c r="D266" s="730"/>
      <c r="E266" s="730"/>
      <c r="F266" s="730"/>
      <c r="G266" s="730"/>
      <c r="H266" s="730"/>
    </row>
    <row r="267" spans="1:8" ht="12.75">
      <c r="A267" s="730"/>
      <c r="B267" s="730"/>
      <c r="C267" s="730"/>
      <c r="D267" s="730"/>
      <c r="E267" s="730"/>
      <c r="F267" s="730"/>
      <c r="G267" s="730"/>
      <c r="H267" s="730"/>
    </row>
    <row r="268" spans="1:8" ht="12.75">
      <c r="A268" s="730"/>
      <c r="B268" s="730"/>
      <c r="C268" s="730"/>
      <c r="D268" s="730"/>
      <c r="E268" s="730"/>
      <c r="F268" s="730"/>
      <c r="G268" s="730"/>
      <c r="H268" s="730"/>
    </row>
    <row r="269" spans="1:8" ht="12.75">
      <c r="A269" s="730"/>
      <c r="B269" s="730"/>
      <c r="C269" s="730"/>
      <c r="D269" s="730"/>
      <c r="E269" s="730"/>
      <c r="F269" s="730"/>
      <c r="G269" s="730"/>
      <c r="H269" s="730"/>
    </row>
    <row r="270" spans="1:8" ht="12.75">
      <c r="A270" s="730"/>
      <c r="B270" s="730"/>
      <c r="C270" s="730"/>
      <c r="D270" s="730"/>
      <c r="E270" s="730"/>
      <c r="F270" s="730"/>
      <c r="G270" s="730"/>
      <c r="H270" s="730"/>
    </row>
    <row r="271" spans="1:8" ht="12.75">
      <c r="A271" s="730"/>
      <c r="B271" s="730"/>
      <c r="C271" s="730"/>
      <c r="D271" s="730"/>
      <c r="E271" s="730"/>
      <c r="F271" s="730"/>
      <c r="G271" s="730"/>
      <c r="H271" s="730"/>
    </row>
    <row r="272" spans="1:8" ht="12.75">
      <c r="A272" s="730"/>
      <c r="B272" s="730"/>
      <c r="C272" s="730"/>
      <c r="D272" s="730"/>
      <c r="E272" s="730"/>
      <c r="F272" s="730"/>
      <c r="G272" s="730"/>
      <c r="H272" s="730"/>
    </row>
    <row r="273" spans="1:8" ht="12.75">
      <c r="A273" s="730"/>
      <c r="B273" s="730"/>
      <c r="C273" s="730"/>
      <c r="D273" s="730"/>
      <c r="E273" s="730"/>
      <c r="F273" s="730"/>
      <c r="G273" s="730"/>
      <c r="H273" s="730"/>
    </row>
    <row r="274" spans="1:8" ht="12.75">
      <c r="A274" s="730"/>
      <c r="B274" s="730"/>
      <c r="C274" s="730"/>
      <c r="D274" s="730"/>
      <c r="E274" s="730"/>
      <c r="F274" s="730"/>
      <c r="G274" s="730"/>
      <c r="H274" s="730"/>
    </row>
    <row r="275" spans="1:8" ht="12.75">
      <c r="A275" s="730"/>
      <c r="B275" s="730"/>
      <c r="C275" s="730"/>
      <c r="D275" s="730"/>
      <c r="E275" s="730"/>
      <c r="F275" s="730"/>
      <c r="G275" s="730"/>
      <c r="H275" s="730"/>
    </row>
    <row r="276" spans="1:8" ht="12.75">
      <c r="A276" s="730"/>
      <c r="B276" s="730"/>
      <c r="C276" s="730"/>
      <c r="D276" s="730"/>
      <c r="E276" s="730"/>
      <c r="F276" s="730"/>
      <c r="G276" s="730"/>
      <c r="H276" s="730"/>
    </row>
    <row r="277" spans="1:8" ht="12.75">
      <c r="A277" s="730"/>
      <c r="B277" s="730"/>
      <c r="C277" s="730"/>
      <c r="D277" s="730"/>
      <c r="E277" s="730"/>
      <c r="F277" s="730"/>
      <c r="G277" s="730"/>
      <c r="H277" s="730"/>
    </row>
    <row r="278" spans="1:8" ht="12.75">
      <c r="A278" s="730"/>
      <c r="B278" s="730"/>
      <c r="C278" s="730"/>
      <c r="D278" s="730"/>
      <c r="E278" s="730"/>
      <c r="F278" s="730"/>
      <c r="G278" s="730"/>
      <c r="H278" s="730"/>
    </row>
    <row r="279" spans="1:8" ht="12.75">
      <c r="A279" s="730"/>
      <c r="B279" s="730"/>
      <c r="C279" s="730"/>
      <c r="D279" s="730"/>
      <c r="E279" s="730"/>
      <c r="F279" s="730"/>
      <c r="G279" s="730"/>
      <c r="H279" s="730"/>
    </row>
    <row r="280" spans="1:8" ht="12.75">
      <c r="A280" s="730"/>
      <c r="B280" s="730"/>
      <c r="C280" s="730"/>
      <c r="D280" s="730"/>
      <c r="E280" s="730"/>
      <c r="F280" s="730"/>
      <c r="G280" s="730"/>
      <c r="H280" s="730"/>
    </row>
    <row r="281" spans="1:8" ht="12.75">
      <c r="A281" s="730"/>
      <c r="B281" s="730"/>
      <c r="C281" s="730"/>
      <c r="D281" s="730"/>
      <c r="E281" s="730"/>
      <c r="F281" s="730"/>
      <c r="G281" s="730"/>
      <c r="H281" s="730"/>
    </row>
    <row r="282" spans="1:8" ht="12.75">
      <c r="A282" s="730"/>
      <c r="B282" s="730"/>
      <c r="C282" s="730"/>
      <c r="D282" s="730"/>
      <c r="E282" s="730"/>
      <c r="F282" s="730"/>
      <c r="G282" s="730"/>
      <c r="H282" s="730"/>
    </row>
    <row r="283" spans="1:8" ht="12.75">
      <c r="A283" s="730"/>
      <c r="B283" s="730"/>
      <c r="C283" s="730"/>
      <c r="D283" s="730"/>
      <c r="E283" s="730"/>
      <c r="F283" s="730"/>
      <c r="G283" s="730"/>
      <c r="H283" s="730"/>
    </row>
    <row r="284" spans="1:8" ht="12.75">
      <c r="A284" s="730"/>
      <c r="B284" s="730"/>
      <c r="C284" s="730"/>
      <c r="D284" s="730"/>
      <c r="E284" s="730"/>
      <c r="F284" s="730"/>
      <c r="G284" s="730"/>
      <c r="H284" s="730"/>
    </row>
    <row r="285" spans="1:8" ht="12.75">
      <c r="A285" s="730"/>
      <c r="B285" s="730"/>
      <c r="C285" s="730"/>
      <c r="D285" s="730"/>
      <c r="E285" s="730"/>
      <c r="F285" s="730"/>
      <c r="G285" s="730"/>
      <c r="H285" s="730"/>
    </row>
    <row r="286" spans="1:8" ht="12.75">
      <c r="A286" s="730"/>
      <c r="B286" s="730"/>
      <c r="C286" s="730"/>
      <c r="D286" s="730"/>
      <c r="E286" s="730"/>
      <c r="F286" s="730"/>
      <c r="G286" s="730"/>
      <c r="H286" s="730"/>
    </row>
    <row r="287" spans="1:8" ht="12.75">
      <c r="A287" s="730"/>
      <c r="B287" s="730"/>
      <c r="C287" s="730"/>
      <c r="D287" s="730"/>
      <c r="E287" s="730"/>
      <c r="F287" s="730"/>
      <c r="G287" s="730"/>
      <c r="H287" s="730"/>
    </row>
    <row r="288" spans="1:8" ht="12.75">
      <c r="A288" s="730"/>
      <c r="B288" s="730"/>
      <c r="C288" s="730"/>
      <c r="D288" s="730"/>
      <c r="E288" s="730"/>
      <c r="F288" s="730"/>
      <c r="G288" s="730"/>
      <c r="H288" s="730"/>
    </row>
    <row r="289" spans="1:8" ht="12.75">
      <c r="A289" s="730"/>
      <c r="B289" s="730"/>
      <c r="C289" s="730"/>
      <c r="D289" s="730"/>
      <c r="E289" s="730"/>
      <c r="F289" s="730"/>
      <c r="G289" s="730"/>
      <c r="H289" s="730"/>
    </row>
    <row r="290" spans="1:8" ht="12.75">
      <c r="A290" s="730"/>
      <c r="B290" s="730"/>
      <c r="C290" s="730"/>
      <c r="D290" s="730"/>
      <c r="E290" s="730"/>
      <c r="F290" s="730"/>
      <c r="G290" s="730"/>
      <c r="H290" s="730"/>
    </row>
    <row r="291" spans="1:8" ht="12.75">
      <c r="A291" s="730"/>
      <c r="B291" s="730"/>
      <c r="C291" s="730"/>
      <c r="D291" s="730"/>
      <c r="E291" s="730"/>
      <c r="F291" s="730"/>
      <c r="G291" s="730"/>
      <c r="H291" s="730"/>
    </row>
    <row r="292" spans="1:8" ht="12.75">
      <c r="A292" s="730"/>
      <c r="B292" s="730"/>
      <c r="C292" s="730"/>
      <c r="D292" s="730"/>
      <c r="E292" s="730"/>
      <c r="F292" s="730"/>
      <c r="G292" s="730"/>
      <c r="H292" s="730"/>
    </row>
    <row r="293" spans="1:8" ht="12.75">
      <c r="A293" s="730"/>
      <c r="B293" s="730"/>
      <c r="C293" s="730"/>
      <c r="D293" s="730"/>
      <c r="E293" s="730"/>
      <c r="F293" s="730"/>
      <c r="G293" s="730"/>
      <c r="H293" s="730"/>
    </row>
    <row r="294" spans="1:8" ht="12.75">
      <c r="A294" s="730"/>
      <c r="B294" s="730"/>
      <c r="C294" s="730"/>
      <c r="D294" s="730"/>
      <c r="E294" s="730"/>
      <c r="F294" s="730"/>
      <c r="G294" s="730"/>
      <c r="H294" s="730"/>
    </row>
    <row r="295" spans="1:8" ht="12.75">
      <c r="A295" s="730"/>
      <c r="B295" s="730"/>
      <c r="C295" s="730"/>
      <c r="D295" s="730"/>
      <c r="E295" s="730"/>
      <c r="F295" s="730"/>
      <c r="G295" s="730"/>
      <c r="H295" s="730"/>
    </row>
    <row r="296" spans="1:8" ht="12.75">
      <c r="A296" s="730"/>
      <c r="B296" s="730"/>
      <c r="C296" s="730"/>
      <c r="D296" s="730"/>
      <c r="E296" s="730"/>
      <c r="F296" s="730"/>
      <c r="G296" s="730"/>
      <c r="H296" s="730"/>
    </row>
    <row r="297" spans="1:8" ht="12.75">
      <c r="A297" s="730"/>
      <c r="B297" s="730"/>
      <c r="C297" s="730"/>
      <c r="D297" s="730"/>
      <c r="E297" s="730"/>
      <c r="F297" s="730"/>
      <c r="G297" s="730"/>
      <c r="H297" s="730"/>
    </row>
    <row r="298" spans="1:8" ht="12.75">
      <c r="A298" s="730"/>
      <c r="B298" s="730"/>
      <c r="C298" s="730"/>
      <c r="D298" s="730"/>
      <c r="E298" s="730"/>
      <c r="F298" s="730"/>
      <c r="G298" s="730"/>
      <c r="H298" s="730"/>
    </row>
    <row r="299" spans="1:8" ht="12.75">
      <c r="A299" s="730"/>
      <c r="B299" s="730"/>
      <c r="C299" s="730"/>
      <c r="D299" s="730"/>
      <c r="E299" s="730"/>
      <c r="F299" s="730"/>
      <c r="G299" s="730"/>
      <c r="H299" s="730"/>
    </row>
    <row r="300" spans="1:8" ht="12.75">
      <c r="A300" s="730"/>
      <c r="B300" s="730"/>
      <c r="C300" s="730"/>
      <c r="D300" s="730"/>
      <c r="E300" s="730"/>
      <c r="F300" s="730"/>
      <c r="G300" s="730"/>
      <c r="H300" s="730"/>
    </row>
    <row r="301" spans="1:8" ht="12.75">
      <c r="A301" s="730"/>
      <c r="B301" s="730"/>
      <c r="C301" s="730"/>
      <c r="D301" s="730"/>
      <c r="E301" s="730"/>
      <c r="F301" s="730"/>
      <c r="G301" s="730"/>
      <c r="H301" s="730"/>
    </row>
    <row r="302" spans="1:8" ht="12.75">
      <c r="A302" s="730"/>
      <c r="B302" s="730"/>
      <c r="C302" s="730"/>
      <c r="D302" s="730"/>
      <c r="E302" s="730"/>
      <c r="F302" s="730"/>
      <c r="G302" s="730"/>
      <c r="H302" s="730"/>
    </row>
    <row r="303" spans="1:8" ht="12.75">
      <c r="A303" s="730"/>
      <c r="B303" s="730"/>
      <c r="C303" s="730"/>
      <c r="D303" s="730"/>
      <c r="E303" s="730"/>
      <c r="F303" s="730"/>
      <c r="G303" s="730"/>
      <c r="H303" s="730"/>
    </row>
    <row r="304" spans="1:8" ht="12.75">
      <c r="A304" s="730"/>
      <c r="B304" s="730"/>
      <c r="C304" s="730"/>
      <c r="D304" s="730"/>
      <c r="E304" s="730"/>
      <c r="F304" s="730"/>
      <c r="G304" s="730"/>
      <c r="H304" s="730"/>
    </row>
    <row r="305" spans="1:8" ht="12.75">
      <c r="A305" s="730"/>
      <c r="B305" s="730"/>
      <c r="C305" s="730"/>
      <c r="D305" s="730"/>
      <c r="E305" s="730"/>
      <c r="F305" s="730"/>
      <c r="G305" s="730"/>
      <c r="H305" s="730"/>
    </row>
    <row r="306" spans="1:8" ht="12.75">
      <c r="A306" s="730"/>
      <c r="B306" s="730"/>
      <c r="C306" s="730"/>
      <c r="D306" s="730"/>
      <c r="E306" s="730"/>
      <c r="F306" s="730"/>
      <c r="G306" s="730"/>
      <c r="H306" s="730"/>
    </row>
    <row r="307" spans="1:8" ht="12.75">
      <c r="A307" s="730"/>
      <c r="B307" s="730"/>
      <c r="C307" s="730"/>
      <c r="D307" s="730"/>
      <c r="E307" s="730"/>
      <c r="F307" s="730"/>
      <c r="G307" s="730"/>
      <c r="H307" s="730"/>
    </row>
    <row r="308" spans="1:8" ht="12.75">
      <c r="A308" s="730"/>
      <c r="B308" s="730"/>
      <c r="C308" s="730"/>
      <c r="D308" s="730"/>
      <c r="E308" s="730"/>
      <c r="F308" s="730"/>
      <c r="G308" s="730"/>
      <c r="H308" s="730"/>
    </row>
    <row r="309" spans="1:8" ht="12.75">
      <c r="A309" s="730"/>
      <c r="B309" s="730"/>
      <c r="C309" s="730"/>
      <c r="D309" s="730"/>
      <c r="E309" s="730"/>
      <c r="F309" s="730"/>
      <c r="G309" s="730"/>
      <c r="H309" s="730"/>
    </row>
    <row r="310" spans="1:8" ht="12.75">
      <c r="A310" s="730"/>
      <c r="B310" s="730"/>
      <c r="C310" s="730"/>
      <c r="D310" s="730"/>
      <c r="E310" s="730"/>
      <c r="F310" s="730"/>
      <c r="G310" s="730"/>
      <c r="H310" s="730"/>
    </row>
    <row r="311" spans="1:8" ht="12.75">
      <c r="A311" s="730"/>
      <c r="B311" s="730"/>
      <c r="C311" s="730"/>
      <c r="D311" s="730"/>
      <c r="E311" s="730"/>
      <c r="F311" s="730"/>
      <c r="G311" s="730"/>
      <c r="H311" s="730"/>
    </row>
    <row r="312" spans="1:8" ht="12.75">
      <c r="A312" s="730"/>
      <c r="B312" s="730"/>
      <c r="C312" s="730"/>
      <c r="D312" s="730"/>
      <c r="E312" s="730"/>
      <c r="F312" s="730"/>
      <c r="G312" s="730"/>
      <c r="H312" s="730"/>
    </row>
    <row r="313" spans="1:8" ht="12.75">
      <c r="A313" s="730"/>
      <c r="B313" s="730"/>
      <c r="C313" s="730"/>
      <c r="D313" s="730"/>
      <c r="E313" s="730"/>
      <c r="F313" s="730"/>
      <c r="G313" s="730"/>
      <c r="H313" s="730"/>
    </row>
    <row r="314" spans="1:8" ht="12.75">
      <c r="A314" s="730"/>
      <c r="B314" s="730"/>
      <c r="C314" s="730"/>
      <c r="D314" s="730"/>
      <c r="E314" s="730"/>
      <c r="F314" s="730"/>
      <c r="G314" s="730"/>
      <c r="H314" s="730"/>
    </row>
    <row r="315" spans="1:8" ht="12.75">
      <c r="A315" s="730"/>
      <c r="B315" s="730"/>
      <c r="C315" s="730"/>
      <c r="D315" s="730"/>
      <c r="E315" s="730"/>
      <c r="F315" s="730"/>
      <c r="G315" s="730"/>
      <c r="H315" s="730"/>
    </row>
    <row r="316" spans="1:8" ht="12.75">
      <c r="A316" s="730"/>
      <c r="B316" s="730"/>
      <c r="C316" s="730"/>
      <c r="D316" s="730"/>
      <c r="E316" s="730"/>
      <c r="F316" s="730"/>
      <c r="G316" s="730"/>
      <c r="H316" s="730"/>
    </row>
    <row r="317" spans="1:8" ht="12.75">
      <c r="A317" s="730"/>
      <c r="B317" s="730"/>
      <c r="C317" s="730"/>
      <c r="D317" s="730"/>
      <c r="E317" s="730"/>
      <c r="F317" s="730"/>
      <c r="G317" s="730"/>
      <c r="H317" s="730"/>
    </row>
    <row r="318" spans="1:8" ht="12.75">
      <c r="A318" s="730"/>
      <c r="B318" s="730"/>
      <c r="C318" s="730"/>
      <c r="D318" s="730"/>
      <c r="E318" s="730"/>
      <c r="F318" s="730"/>
      <c r="G318" s="730"/>
      <c r="H318" s="730"/>
    </row>
    <row r="319" spans="1:8" ht="12.75">
      <c r="A319" s="730"/>
      <c r="B319" s="730"/>
      <c r="C319" s="730"/>
      <c r="D319" s="730"/>
      <c r="E319" s="730"/>
      <c r="F319" s="730"/>
      <c r="G319" s="730"/>
      <c r="H319" s="730"/>
    </row>
    <row r="320" spans="1:8" ht="12.75">
      <c r="A320" s="730"/>
      <c r="B320" s="730"/>
      <c r="C320" s="730"/>
      <c r="D320" s="730"/>
      <c r="E320" s="730"/>
      <c r="F320" s="730"/>
      <c r="G320" s="730"/>
      <c r="H320" s="730"/>
    </row>
    <row r="321" spans="1:8" ht="12.75">
      <c r="A321" s="730"/>
      <c r="B321" s="730"/>
      <c r="C321" s="730"/>
      <c r="D321" s="730"/>
      <c r="E321" s="730"/>
      <c r="F321" s="730"/>
      <c r="G321" s="730"/>
      <c r="H321" s="730"/>
    </row>
    <row r="322" spans="1:8" ht="12.75">
      <c r="A322" s="730"/>
      <c r="B322" s="730"/>
      <c r="C322" s="730"/>
      <c r="D322" s="730"/>
      <c r="E322" s="730"/>
      <c r="F322" s="730"/>
      <c r="G322" s="730"/>
      <c r="H322" s="730"/>
    </row>
    <row r="323" spans="1:8" ht="12.75">
      <c r="A323" s="730"/>
      <c r="B323" s="730"/>
      <c r="C323" s="730"/>
      <c r="D323" s="730"/>
      <c r="E323" s="730"/>
      <c r="F323" s="730"/>
      <c r="G323" s="730"/>
      <c r="H323" s="730"/>
    </row>
    <row r="324" spans="1:8" ht="12.75">
      <c r="A324" s="730"/>
      <c r="B324" s="730"/>
      <c r="C324" s="730"/>
      <c r="D324" s="730"/>
      <c r="E324" s="730"/>
      <c r="F324" s="730"/>
      <c r="G324" s="730"/>
      <c r="H324" s="730"/>
    </row>
    <row r="325" spans="1:8" ht="12.75">
      <c r="A325" s="730"/>
      <c r="B325" s="730"/>
      <c r="C325" s="730"/>
      <c r="D325" s="730"/>
      <c r="E325" s="730"/>
      <c r="F325" s="730"/>
      <c r="G325" s="730"/>
      <c r="H325" s="730"/>
    </row>
    <row r="326" spans="1:8" ht="12.75">
      <c r="A326" s="730"/>
      <c r="B326" s="730"/>
      <c r="C326" s="730"/>
      <c r="D326" s="730"/>
      <c r="E326" s="730"/>
      <c r="F326" s="730"/>
      <c r="G326" s="730"/>
      <c r="H326" s="730"/>
    </row>
    <row r="327" spans="1:8" ht="12.75">
      <c r="A327" s="730"/>
      <c r="B327" s="730"/>
      <c r="C327" s="730"/>
      <c r="D327" s="730"/>
      <c r="E327" s="730"/>
      <c r="F327" s="730"/>
      <c r="G327" s="730"/>
      <c r="H327" s="730"/>
    </row>
    <row r="328" spans="1:8" ht="12.75">
      <c r="A328" s="730"/>
      <c r="B328" s="730"/>
      <c r="C328" s="730"/>
      <c r="D328" s="730"/>
      <c r="E328" s="730"/>
      <c r="F328" s="730"/>
      <c r="G328" s="730"/>
      <c r="H328" s="730"/>
    </row>
    <row r="329" spans="1:8" ht="12.75">
      <c r="A329" s="730"/>
      <c r="B329" s="730"/>
      <c r="C329" s="730"/>
      <c r="D329" s="730"/>
      <c r="E329" s="730"/>
      <c r="F329" s="730"/>
      <c r="G329" s="730"/>
      <c r="H329" s="730"/>
    </row>
    <row r="330" spans="1:8" ht="12.75">
      <c r="A330" s="730"/>
      <c r="B330" s="730"/>
      <c r="C330" s="730"/>
      <c r="D330" s="730"/>
      <c r="E330" s="730"/>
      <c r="F330" s="730"/>
      <c r="G330" s="730"/>
      <c r="H330" s="730"/>
    </row>
    <row r="331" spans="1:8" ht="12.75">
      <c r="A331" s="730"/>
      <c r="B331" s="730"/>
      <c r="C331" s="730"/>
      <c r="D331" s="730"/>
      <c r="E331" s="730"/>
      <c r="F331" s="730"/>
      <c r="G331" s="730"/>
      <c r="H331" s="730"/>
    </row>
    <row r="332" spans="1:8" ht="12.75">
      <c r="A332" s="730"/>
      <c r="B332" s="730"/>
      <c r="C332" s="730"/>
      <c r="D332" s="730"/>
      <c r="E332" s="730"/>
      <c r="F332" s="730"/>
      <c r="G332" s="730"/>
      <c r="H332" s="730"/>
    </row>
    <row r="333" spans="1:8" ht="12.75">
      <c r="A333" s="730"/>
      <c r="B333" s="730"/>
      <c r="C333" s="730"/>
      <c r="D333" s="730"/>
      <c r="E333" s="730"/>
      <c r="F333" s="730"/>
      <c r="G333" s="730"/>
      <c r="H333" s="730"/>
    </row>
    <row r="334" spans="1:8" ht="12.75">
      <c r="A334" s="730"/>
      <c r="B334" s="730"/>
      <c r="C334" s="730"/>
      <c r="D334" s="730"/>
      <c r="E334" s="730"/>
      <c r="F334" s="730"/>
      <c r="G334" s="730"/>
      <c r="H334" s="730"/>
    </row>
    <row r="335" spans="1:8" ht="12.75">
      <c r="A335" s="730"/>
      <c r="B335" s="730"/>
      <c r="C335" s="730"/>
      <c r="D335" s="730"/>
      <c r="E335" s="730"/>
      <c r="F335" s="730"/>
      <c r="G335" s="730"/>
      <c r="H335" s="730"/>
    </row>
    <row r="336" spans="1:8" ht="12.75">
      <c r="A336" s="730"/>
      <c r="B336" s="730"/>
      <c r="C336" s="730"/>
      <c r="D336" s="730"/>
      <c r="E336" s="730"/>
      <c r="F336" s="730"/>
      <c r="G336" s="730"/>
      <c r="H336" s="730"/>
    </row>
    <row r="337" spans="1:8" ht="12.75">
      <c r="A337" s="730"/>
      <c r="B337" s="730"/>
      <c r="C337" s="730"/>
      <c r="D337" s="730"/>
      <c r="E337" s="730"/>
      <c r="F337" s="730"/>
      <c r="G337" s="730"/>
      <c r="H337" s="730"/>
    </row>
    <row r="338" spans="1:8" ht="12.75">
      <c r="A338" s="730"/>
      <c r="B338" s="730"/>
      <c r="C338" s="730"/>
      <c r="D338" s="730"/>
      <c r="E338" s="730"/>
      <c r="F338" s="730"/>
      <c r="G338" s="730"/>
      <c r="H338" s="730"/>
    </row>
    <row r="339" spans="1:8" ht="12.75">
      <c r="A339" s="730"/>
      <c r="B339" s="730"/>
      <c r="C339" s="730"/>
      <c r="D339" s="730"/>
      <c r="E339" s="730"/>
      <c r="F339" s="730"/>
      <c r="G339" s="730"/>
      <c r="H339" s="730"/>
    </row>
    <row r="340" spans="1:8" ht="12.75">
      <c r="A340" s="730"/>
      <c r="B340" s="730"/>
      <c r="C340" s="730"/>
      <c r="D340" s="730"/>
      <c r="E340" s="730"/>
      <c r="F340" s="730"/>
      <c r="G340" s="730"/>
      <c r="H340" s="730"/>
    </row>
    <row r="341" spans="1:8" ht="12.75">
      <c r="A341" s="730"/>
      <c r="B341" s="730"/>
      <c r="C341" s="730"/>
      <c r="D341" s="730"/>
      <c r="E341" s="730"/>
      <c r="F341" s="730"/>
      <c r="G341" s="730"/>
      <c r="H341" s="730"/>
    </row>
    <row r="342" spans="1:8" ht="12.75">
      <c r="A342" s="730"/>
      <c r="B342" s="730"/>
      <c r="C342" s="730"/>
      <c r="D342" s="730"/>
      <c r="E342" s="730"/>
      <c r="F342" s="730"/>
      <c r="G342" s="730"/>
      <c r="H342" s="730"/>
    </row>
    <row r="343" spans="1:8" ht="12.75">
      <c r="A343" s="730"/>
      <c r="B343" s="730"/>
      <c r="C343" s="730"/>
      <c r="D343" s="730"/>
      <c r="E343" s="730"/>
      <c r="F343" s="730"/>
      <c r="G343" s="730"/>
      <c r="H343" s="730"/>
    </row>
    <row r="344" spans="1:8" ht="12.75">
      <c r="A344" s="730"/>
      <c r="B344" s="730"/>
      <c r="C344" s="730"/>
      <c r="D344" s="730"/>
      <c r="E344" s="730"/>
      <c r="F344" s="730"/>
      <c r="G344" s="730"/>
      <c r="H344" s="730"/>
    </row>
    <row r="345" spans="1:8" ht="12.75">
      <c r="A345" s="730"/>
      <c r="B345" s="730"/>
      <c r="C345" s="730"/>
      <c r="D345" s="730"/>
      <c r="E345" s="730"/>
      <c r="F345" s="730"/>
      <c r="G345" s="730"/>
      <c r="H345" s="730"/>
    </row>
    <row r="346" spans="1:8" ht="12.75">
      <c r="A346" s="730"/>
      <c r="B346" s="730"/>
      <c r="C346" s="730"/>
      <c r="D346" s="730"/>
      <c r="E346" s="730"/>
      <c r="F346" s="730"/>
      <c r="G346" s="730"/>
      <c r="H346" s="730"/>
    </row>
    <row r="347" spans="1:8" ht="12.75">
      <c r="A347" s="730"/>
      <c r="B347" s="730"/>
      <c r="C347" s="730"/>
      <c r="D347" s="730"/>
      <c r="E347" s="730"/>
      <c r="F347" s="730"/>
      <c r="G347" s="730"/>
      <c r="H347" s="730"/>
    </row>
    <row r="348" spans="1:8" ht="12.75">
      <c r="A348" s="730"/>
      <c r="B348" s="730"/>
      <c r="C348" s="730"/>
      <c r="D348" s="730"/>
      <c r="E348" s="730"/>
      <c r="F348" s="730"/>
      <c r="G348" s="730"/>
      <c r="H348" s="730"/>
    </row>
    <row r="349" spans="1:8" ht="12.75">
      <c r="A349" s="730"/>
      <c r="B349" s="730"/>
      <c r="C349" s="730"/>
      <c r="D349" s="730"/>
      <c r="E349" s="730"/>
      <c r="F349" s="730"/>
      <c r="G349" s="730"/>
      <c r="H349" s="730"/>
    </row>
    <row r="350" spans="1:8" ht="12.75">
      <c r="A350" s="730"/>
      <c r="B350" s="730"/>
      <c r="C350" s="730"/>
      <c r="D350" s="730"/>
      <c r="E350" s="730"/>
      <c r="F350" s="730"/>
      <c r="G350" s="730"/>
      <c r="H350" s="730"/>
    </row>
    <row r="351" spans="1:8" ht="12.75">
      <c r="A351" s="730"/>
      <c r="B351" s="730"/>
      <c r="C351" s="730"/>
      <c r="D351" s="730"/>
      <c r="E351" s="730"/>
      <c r="F351" s="730"/>
      <c r="G351" s="730"/>
      <c r="H351" s="730"/>
    </row>
    <row r="352" spans="1:8" ht="12.75">
      <c r="A352" s="730"/>
      <c r="B352" s="730"/>
      <c r="C352" s="730"/>
      <c r="D352" s="730"/>
      <c r="E352" s="730"/>
      <c r="F352" s="730"/>
      <c r="G352" s="730"/>
      <c r="H352" s="730"/>
    </row>
    <row r="353" spans="1:8" ht="12.75">
      <c r="A353" s="730"/>
      <c r="B353" s="730"/>
      <c r="C353" s="730"/>
      <c r="D353" s="730"/>
      <c r="E353" s="730"/>
      <c r="F353" s="730"/>
      <c r="G353" s="730"/>
      <c r="H353" s="730"/>
    </row>
    <row r="354" spans="1:8" ht="12.75">
      <c r="A354" s="730"/>
      <c r="B354" s="730"/>
      <c r="C354" s="730"/>
      <c r="D354" s="730"/>
      <c r="E354" s="730"/>
      <c r="F354" s="730"/>
      <c r="G354" s="730"/>
      <c r="H354" s="730"/>
    </row>
    <row r="355" spans="1:8" ht="12.75">
      <c r="A355" s="730"/>
      <c r="B355" s="730"/>
      <c r="C355" s="730"/>
      <c r="D355" s="730"/>
      <c r="E355" s="730"/>
      <c r="F355" s="730"/>
      <c r="G355" s="730"/>
      <c r="H355" s="730"/>
    </row>
    <row r="356" spans="1:8" ht="12.75">
      <c r="A356" s="730"/>
      <c r="B356" s="730"/>
      <c r="C356" s="730"/>
      <c r="D356" s="730"/>
      <c r="E356" s="730"/>
      <c r="F356" s="730"/>
      <c r="G356" s="730"/>
      <c r="H356" s="730"/>
    </row>
    <row r="357" spans="1:8" ht="12.75">
      <c r="A357" s="730"/>
      <c r="B357" s="730"/>
      <c r="C357" s="730"/>
      <c r="D357" s="730"/>
      <c r="E357" s="730"/>
      <c r="F357" s="730"/>
      <c r="G357" s="730"/>
      <c r="H357" s="730"/>
    </row>
    <row r="358" spans="1:8" ht="12.75">
      <c r="A358" s="730"/>
      <c r="B358" s="730"/>
      <c r="C358" s="730"/>
      <c r="D358" s="730"/>
      <c r="E358" s="730"/>
      <c r="F358" s="730"/>
      <c r="G358" s="730"/>
      <c r="H358" s="730"/>
    </row>
    <row r="359" spans="1:8" ht="12.75">
      <c r="A359" s="730"/>
      <c r="B359" s="730"/>
      <c r="C359" s="730"/>
      <c r="D359" s="730"/>
      <c r="E359" s="730"/>
      <c r="F359" s="730"/>
      <c r="G359" s="730"/>
      <c r="H359" s="730"/>
    </row>
    <row r="360" spans="1:8" ht="12.75">
      <c r="A360" s="730"/>
      <c r="B360" s="730"/>
      <c r="C360" s="730"/>
      <c r="D360" s="730"/>
      <c r="E360" s="730"/>
      <c r="F360" s="730"/>
      <c r="G360" s="730"/>
      <c r="H360" s="730"/>
    </row>
    <row r="361" spans="1:8" ht="12.75">
      <c r="A361" s="730"/>
      <c r="B361" s="730"/>
      <c r="C361" s="730"/>
      <c r="D361" s="730"/>
      <c r="E361" s="730"/>
      <c r="F361" s="730"/>
      <c r="G361" s="730"/>
      <c r="H361" s="730"/>
    </row>
    <row r="362" spans="1:8" ht="12.75">
      <c r="A362" s="730"/>
      <c r="B362" s="730"/>
      <c r="C362" s="730"/>
      <c r="D362" s="730"/>
      <c r="E362" s="730"/>
      <c r="F362" s="730"/>
      <c r="G362" s="730"/>
      <c r="H362" s="730"/>
    </row>
    <row r="363" spans="1:8" ht="12.75">
      <c r="A363" s="730"/>
      <c r="B363" s="730"/>
      <c r="C363" s="730"/>
      <c r="D363" s="730"/>
      <c r="E363" s="730"/>
      <c r="F363" s="730"/>
      <c r="G363" s="730"/>
      <c r="H363" s="730"/>
    </row>
    <row r="364" spans="1:8" ht="12.75">
      <c r="A364" s="730"/>
      <c r="B364" s="730"/>
      <c r="C364" s="730"/>
      <c r="D364" s="730"/>
      <c r="E364" s="730"/>
      <c r="F364" s="730"/>
      <c r="G364" s="730"/>
      <c r="H364" s="730"/>
    </row>
    <row r="365" spans="1:8" ht="12.75">
      <c r="A365" s="730"/>
      <c r="B365" s="730"/>
      <c r="C365" s="730"/>
      <c r="D365" s="730"/>
      <c r="E365" s="730"/>
      <c r="F365" s="730"/>
      <c r="G365" s="730"/>
      <c r="H365" s="730"/>
    </row>
    <row r="366" spans="1:8" ht="12.75">
      <c r="A366" s="730"/>
      <c r="B366" s="730"/>
      <c r="C366" s="730"/>
      <c r="D366" s="730"/>
      <c r="E366" s="730"/>
      <c r="F366" s="730"/>
      <c r="G366" s="730"/>
      <c r="H366" s="730"/>
    </row>
    <row r="367" spans="1:8" ht="12.75">
      <c r="A367" s="730"/>
      <c r="B367" s="730"/>
      <c r="C367" s="730"/>
      <c r="D367" s="730"/>
      <c r="E367" s="730"/>
      <c r="F367" s="730"/>
      <c r="G367" s="730"/>
      <c r="H367" s="730"/>
    </row>
    <row r="368" spans="1:8" ht="12.75">
      <c r="A368" s="730"/>
      <c r="B368" s="730"/>
      <c r="C368" s="730"/>
      <c r="D368" s="730"/>
      <c r="E368" s="730"/>
      <c r="F368" s="730"/>
      <c r="G368" s="730"/>
      <c r="H368" s="730"/>
    </row>
    <row r="369" spans="1:8" ht="12.75">
      <c r="A369" s="730"/>
      <c r="B369" s="730"/>
      <c r="C369" s="730"/>
      <c r="D369" s="730"/>
      <c r="E369" s="730"/>
      <c r="F369" s="730"/>
      <c r="G369" s="730"/>
      <c r="H369" s="730"/>
    </row>
    <row r="370" spans="1:8" ht="12.75">
      <c r="A370" s="730"/>
      <c r="B370" s="730"/>
      <c r="C370" s="730"/>
      <c r="D370" s="730"/>
      <c r="E370" s="730"/>
      <c r="F370" s="730"/>
      <c r="G370" s="730"/>
      <c r="H370" s="730"/>
    </row>
    <row r="371" spans="1:8" ht="12.75">
      <c r="A371" s="730"/>
      <c r="B371" s="730"/>
      <c r="C371" s="730"/>
      <c r="D371" s="730"/>
      <c r="E371" s="730"/>
      <c r="F371" s="730"/>
      <c r="G371" s="730"/>
      <c r="H371" s="730"/>
    </row>
    <row r="372" spans="1:8" ht="12.75">
      <c r="A372" s="730"/>
      <c r="B372" s="730"/>
      <c r="C372" s="730"/>
      <c r="D372" s="730"/>
      <c r="E372" s="730"/>
      <c r="F372" s="730"/>
      <c r="G372" s="730"/>
      <c r="H372" s="730"/>
    </row>
    <row r="373" spans="1:8" ht="12.75">
      <c r="A373" s="730"/>
      <c r="B373" s="730"/>
      <c r="C373" s="730"/>
      <c r="D373" s="730"/>
      <c r="E373" s="730"/>
      <c r="F373" s="730"/>
      <c r="G373" s="730"/>
      <c r="H373" s="730"/>
    </row>
    <row r="374" spans="1:8" ht="12.75">
      <c r="A374" s="730"/>
      <c r="B374" s="730"/>
      <c r="C374" s="730"/>
      <c r="D374" s="730"/>
      <c r="E374" s="730"/>
      <c r="F374" s="730"/>
      <c r="G374" s="730"/>
      <c r="H374" s="730"/>
    </row>
    <row r="375" spans="1:8" ht="12.75">
      <c r="A375" s="730"/>
      <c r="B375" s="730"/>
      <c r="C375" s="730"/>
      <c r="D375" s="730"/>
      <c r="E375" s="730"/>
      <c r="F375" s="730"/>
      <c r="G375" s="730"/>
      <c r="H375" s="730"/>
    </row>
    <row r="376" spans="1:8" ht="12.75">
      <c r="A376" s="730"/>
      <c r="B376" s="730"/>
      <c r="C376" s="730"/>
      <c r="D376" s="730"/>
      <c r="E376" s="730"/>
      <c r="F376" s="730"/>
      <c r="G376" s="730"/>
      <c r="H376" s="730"/>
    </row>
    <row r="377" spans="1:8" ht="12.75">
      <c r="A377" s="730"/>
      <c r="B377" s="730"/>
      <c r="C377" s="730"/>
      <c r="D377" s="730"/>
      <c r="E377" s="730"/>
      <c r="F377" s="730"/>
      <c r="G377" s="730"/>
      <c r="H377" s="730"/>
    </row>
    <row r="378" spans="1:8" ht="12.75">
      <c r="A378" s="730"/>
      <c r="B378" s="730"/>
      <c r="C378" s="730"/>
      <c r="D378" s="730"/>
      <c r="E378" s="730"/>
      <c r="F378" s="730"/>
      <c r="G378" s="730"/>
      <c r="H378" s="730"/>
    </row>
    <row r="379" spans="1:8" ht="12.75">
      <c r="A379" s="730"/>
      <c r="B379" s="730"/>
      <c r="C379" s="730"/>
      <c r="D379" s="730"/>
      <c r="E379" s="730"/>
      <c r="F379" s="730"/>
      <c r="G379" s="730"/>
      <c r="H379" s="730"/>
    </row>
    <row r="380" spans="1:8" ht="12.75">
      <c r="A380" s="730"/>
      <c r="B380" s="730"/>
      <c r="C380" s="730"/>
      <c r="D380" s="730"/>
      <c r="E380" s="730"/>
      <c r="F380" s="730"/>
      <c r="G380" s="730"/>
      <c r="H380" s="730"/>
    </row>
    <row r="381" spans="1:8" ht="12.75">
      <c r="A381" s="730"/>
      <c r="B381" s="730"/>
      <c r="C381" s="730"/>
      <c r="D381" s="730"/>
      <c r="E381" s="730"/>
      <c r="F381" s="730"/>
      <c r="G381" s="730"/>
      <c r="H381" s="730"/>
    </row>
    <row r="382" spans="1:8" ht="12.75">
      <c r="A382" s="730"/>
      <c r="B382" s="730"/>
      <c r="C382" s="730"/>
      <c r="D382" s="730"/>
      <c r="E382" s="730"/>
      <c r="F382" s="730"/>
      <c r="G382" s="730"/>
      <c r="H382" s="730"/>
    </row>
    <row r="383" spans="1:8" ht="12.75">
      <c r="A383" s="730"/>
      <c r="B383" s="730"/>
      <c r="C383" s="730"/>
      <c r="D383" s="730"/>
      <c r="E383" s="730"/>
      <c r="F383" s="730"/>
      <c r="G383" s="730"/>
      <c r="H383" s="730"/>
    </row>
    <row r="384" spans="1:8" ht="12.75">
      <c r="A384" s="730"/>
      <c r="B384" s="730"/>
      <c r="C384" s="730"/>
      <c r="D384" s="730"/>
      <c r="E384" s="730"/>
      <c r="F384" s="730"/>
      <c r="G384" s="730"/>
      <c r="H384" s="730"/>
    </row>
    <row r="385" spans="1:8" ht="12.75">
      <c r="A385" s="730"/>
      <c r="B385" s="730"/>
      <c r="C385" s="730"/>
      <c r="D385" s="730"/>
      <c r="E385" s="730"/>
      <c r="F385" s="730"/>
      <c r="G385" s="730"/>
      <c r="H385" s="730"/>
    </row>
    <row r="386" spans="1:8" ht="12.75">
      <c r="A386" s="730"/>
      <c r="B386" s="730"/>
      <c r="C386" s="730"/>
      <c r="D386" s="730"/>
      <c r="E386" s="730"/>
      <c r="F386" s="730"/>
      <c r="G386" s="730"/>
      <c r="H386" s="730"/>
    </row>
    <row r="387" spans="1:8" ht="12.75">
      <c r="A387" s="730"/>
      <c r="B387" s="730"/>
      <c r="C387" s="730"/>
      <c r="D387" s="730"/>
      <c r="E387" s="730"/>
      <c r="F387" s="730"/>
      <c r="G387" s="730"/>
      <c r="H387" s="730"/>
    </row>
    <row r="388" spans="1:8" ht="12.75">
      <c r="A388" s="730"/>
      <c r="B388" s="730"/>
      <c r="C388" s="730"/>
      <c r="D388" s="730"/>
      <c r="E388" s="730"/>
      <c r="F388" s="730"/>
      <c r="G388" s="730"/>
      <c r="H388" s="730"/>
    </row>
    <row r="389" spans="1:8" ht="12.75">
      <c r="A389" s="730"/>
      <c r="B389" s="730"/>
      <c r="C389" s="730"/>
      <c r="D389" s="730"/>
      <c r="E389" s="730"/>
      <c r="F389" s="730"/>
      <c r="G389" s="730"/>
      <c r="H389" s="730"/>
    </row>
    <row r="390" spans="1:8" ht="12.75">
      <c r="A390" s="730"/>
      <c r="B390" s="730"/>
      <c r="C390" s="730"/>
      <c r="D390" s="730"/>
      <c r="E390" s="730"/>
      <c r="F390" s="730"/>
      <c r="G390" s="730"/>
      <c r="H390" s="730"/>
    </row>
    <row r="391" spans="1:8" ht="12.75">
      <c r="A391" s="730"/>
      <c r="B391" s="730"/>
      <c r="C391" s="730"/>
      <c r="D391" s="730"/>
      <c r="E391" s="730"/>
      <c r="F391" s="730"/>
      <c r="G391" s="730"/>
      <c r="H391" s="730"/>
    </row>
    <row r="392" spans="1:8" ht="12.75">
      <c r="A392" s="730"/>
      <c r="B392" s="730"/>
      <c r="C392" s="730"/>
      <c r="D392" s="730"/>
      <c r="E392" s="730"/>
      <c r="F392" s="730"/>
      <c r="G392" s="730"/>
      <c r="H392" s="730"/>
    </row>
    <row r="393" spans="1:8" ht="12.75">
      <c r="A393" s="730"/>
      <c r="B393" s="730"/>
      <c r="C393" s="730"/>
      <c r="D393" s="730"/>
      <c r="E393" s="730"/>
      <c r="F393" s="730"/>
      <c r="G393" s="730"/>
      <c r="H393" s="730"/>
    </row>
    <row r="394" spans="1:8" ht="12.75">
      <c r="A394" s="730"/>
      <c r="B394" s="730"/>
      <c r="C394" s="730"/>
      <c r="D394" s="730"/>
      <c r="E394" s="730"/>
      <c r="F394" s="730"/>
      <c r="G394" s="730"/>
      <c r="H394" s="730"/>
    </row>
    <row r="395" spans="1:8" ht="12.75">
      <c r="A395" s="730"/>
      <c r="B395" s="730"/>
      <c r="C395" s="730"/>
      <c r="D395" s="730"/>
      <c r="E395" s="730"/>
      <c r="F395" s="730"/>
      <c r="G395" s="730"/>
      <c r="H395" s="730"/>
    </row>
    <row r="396" spans="1:8" ht="12.75">
      <c r="A396" s="730"/>
      <c r="B396" s="730"/>
      <c r="C396" s="730"/>
      <c r="D396" s="730"/>
      <c r="E396" s="730"/>
      <c r="F396" s="730"/>
      <c r="G396" s="730"/>
      <c r="H396" s="730"/>
    </row>
    <row r="397" spans="1:8" ht="12.75">
      <c r="A397" s="730"/>
      <c r="B397" s="730"/>
      <c r="C397" s="730"/>
      <c r="D397" s="730"/>
      <c r="E397" s="730"/>
      <c r="F397" s="730"/>
      <c r="G397" s="730"/>
      <c r="H397" s="730"/>
    </row>
    <row r="398" spans="1:8" ht="12.75">
      <c r="A398" s="730"/>
      <c r="B398" s="730"/>
      <c r="C398" s="730"/>
      <c r="D398" s="730"/>
      <c r="E398" s="730"/>
      <c r="F398" s="730"/>
      <c r="G398" s="730"/>
      <c r="H398" s="730"/>
    </row>
    <row r="399" spans="1:8" ht="12.75">
      <c r="A399" s="730"/>
      <c r="B399" s="730"/>
      <c r="C399" s="730"/>
      <c r="D399" s="730"/>
      <c r="E399" s="730"/>
      <c r="F399" s="730"/>
      <c r="G399" s="730"/>
      <c r="H399" s="730"/>
    </row>
    <row r="400" spans="1:8" ht="12.75">
      <c r="A400" s="730"/>
      <c r="B400" s="730"/>
      <c r="C400" s="730"/>
      <c r="D400" s="730"/>
      <c r="E400" s="730"/>
      <c r="F400" s="730"/>
      <c r="G400" s="730"/>
      <c r="H400" s="730"/>
    </row>
    <row r="401" spans="1:8" ht="12.75">
      <c r="A401" s="730"/>
      <c r="B401" s="730"/>
      <c r="C401" s="730"/>
      <c r="D401" s="730"/>
      <c r="E401" s="730"/>
      <c r="F401" s="730"/>
      <c r="G401" s="730"/>
      <c r="H401" s="730"/>
    </row>
    <row r="402" spans="1:8" ht="12.75">
      <c r="A402" s="730"/>
      <c r="B402" s="730"/>
      <c r="C402" s="730"/>
      <c r="D402" s="730"/>
      <c r="E402" s="730"/>
      <c r="F402" s="730"/>
      <c r="G402" s="730"/>
      <c r="H402" s="730"/>
    </row>
    <row r="403" spans="1:8" ht="12.75">
      <c r="A403" s="730"/>
      <c r="B403" s="730"/>
      <c r="C403" s="730"/>
      <c r="D403" s="730"/>
      <c r="E403" s="730"/>
      <c r="F403" s="730"/>
      <c r="G403" s="730"/>
      <c r="H403" s="730"/>
    </row>
    <row r="404" spans="1:8" ht="12.75">
      <c r="A404" s="730"/>
      <c r="B404" s="730"/>
      <c r="C404" s="730"/>
      <c r="D404" s="730"/>
      <c r="E404" s="730"/>
      <c r="F404" s="730"/>
      <c r="G404" s="730"/>
      <c r="H404" s="730"/>
    </row>
    <row r="405" spans="1:8" ht="12.75">
      <c r="A405" s="730"/>
      <c r="B405" s="730"/>
      <c r="C405" s="730"/>
      <c r="D405" s="730"/>
      <c r="E405" s="730"/>
      <c r="F405" s="730"/>
      <c r="G405" s="730"/>
      <c r="H405" s="730"/>
    </row>
    <row r="406" spans="1:8" ht="12.75">
      <c r="A406" s="730"/>
      <c r="B406" s="730"/>
      <c r="C406" s="730"/>
      <c r="D406" s="730"/>
      <c r="E406" s="730"/>
      <c r="F406" s="730"/>
      <c r="G406" s="730"/>
      <c r="H406" s="730"/>
    </row>
    <row r="407" spans="1:8" ht="12.75">
      <c r="A407" s="730"/>
      <c r="B407" s="730"/>
      <c r="C407" s="730"/>
      <c r="D407" s="730"/>
      <c r="E407" s="730"/>
      <c r="F407" s="730"/>
      <c r="G407" s="730"/>
      <c r="H407" s="730"/>
    </row>
    <row r="408" spans="1:8" ht="12.75">
      <c r="A408" s="730"/>
      <c r="B408" s="730"/>
      <c r="C408" s="730"/>
      <c r="D408" s="730"/>
      <c r="E408" s="730"/>
      <c r="F408" s="730"/>
      <c r="G408" s="730"/>
      <c r="H408" s="730"/>
    </row>
    <row r="409" spans="1:8" ht="12.75">
      <c r="A409" s="730"/>
      <c r="B409" s="730"/>
      <c r="C409" s="730"/>
      <c r="D409" s="730"/>
      <c r="E409" s="730"/>
      <c r="F409" s="730"/>
      <c r="G409" s="730"/>
      <c r="H409" s="730"/>
    </row>
    <row r="410" spans="1:8" ht="12.75">
      <c r="A410" s="730"/>
      <c r="B410" s="730"/>
      <c r="C410" s="730"/>
      <c r="D410" s="730"/>
      <c r="E410" s="730"/>
      <c r="F410" s="730"/>
      <c r="G410" s="730"/>
      <c r="H410" s="730"/>
    </row>
    <row r="411" spans="1:8" ht="12.75">
      <c r="A411" s="730"/>
      <c r="B411" s="730"/>
      <c r="C411" s="730"/>
      <c r="D411" s="730"/>
      <c r="E411" s="730"/>
      <c r="F411" s="730"/>
      <c r="G411" s="730"/>
      <c r="H411" s="730"/>
    </row>
    <row r="412" spans="1:8" ht="12.75">
      <c r="A412" s="730"/>
      <c r="B412" s="730"/>
      <c r="C412" s="730"/>
      <c r="D412" s="730"/>
      <c r="E412" s="730"/>
      <c r="F412" s="730"/>
      <c r="G412" s="730"/>
      <c r="H412" s="730"/>
    </row>
    <row r="413" spans="1:8" ht="12.75">
      <c r="A413" s="730"/>
      <c r="B413" s="730"/>
      <c r="C413" s="730"/>
      <c r="D413" s="730"/>
      <c r="E413" s="730"/>
      <c r="F413" s="730"/>
      <c r="G413" s="730"/>
      <c r="H413" s="730"/>
    </row>
    <row r="414" spans="1:8" ht="12.75">
      <c r="A414" s="730"/>
      <c r="B414" s="730"/>
      <c r="C414" s="730"/>
      <c r="D414" s="730"/>
      <c r="E414" s="730"/>
      <c r="F414" s="730"/>
      <c r="G414" s="730"/>
      <c r="H414" s="730"/>
    </row>
    <row r="415" spans="1:8" ht="12.75">
      <c r="A415" s="730"/>
      <c r="B415" s="730"/>
      <c r="C415" s="730"/>
      <c r="D415" s="730"/>
      <c r="E415" s="730"/>
      <c r="F415" s="730"/>
      <c r="G415" s="730"/>
      <c r="H415" s="730"/>
    </row>
    <row r="416" spans="1:8" ht="12.75">
      <c r="A416" s="730"/>
      <c r="B416" s="730"/>
      <c r="C416" s="730"/>
      <c r="D416" s="730"/>
      <c r="E416" s="730"/>
      <c r="F416" s="730"/>
      <c r="G416" s="730"/>
      <c r="H416" s="730"/>
    </row>
    <row r="417" spans="1:8" ht="12.75">
      <c r="A417" s="730"/>
      <c r="B417" s="730"/>
      <c r="C417" s="730"/>
      <c r="D417" s="730"/>
      <c r="E417" s="730"/>
      <c r="F417" s="730"/>
      <c r="G417" s="730"/>
      <c r="H417" s="730"/>
    </row>
    <row r="418" spans="1:8" ht="12.75">
      <c r="A418" s="730"/>
      <c r="B418" s="730"/>
      <c r="C418" s="730"/>
      <c r="D418" s="730"/>
      <c r="E418" s="730"/>
      <c r="F418" s="730"/>
      <c r="G418" s="730"/>
      <c r="H418" s="730"/>
    </row>
    <row r="419" spans="1:8" ht="12.75">
      <c r="A419" s="730"/>
      <c r="B419" s="730"/>
      <c r="C419" s="730"/>
      <c r="D419" s="730"/>
      <c r="E419" s="730"/>
      <c r="F419" s="730"/>
      <c r="G419" s="730"/>
      <c r="H419" s="730"/>
    </row>
    <row r="420" spans="1:8" ht="12.75">
      <c r="A420" s="730"/>
      <c r="B420" s="730"/>
      <c r="C420" s="730"/>
      <c r="D420" s="730"/>
      <c r="E420" s="730"/>
      <c r="F420" s="730"/>
      <c r="G420" s="730"/>
      <c r="H420" s="730"/>
    </row>
    <row r="421" spans="1:8" ht="12.75">
      <c r="A421" s="730"/>
      <c r="B421" s="730"/>
      <c r="C421" s="730"/>
      <c r="D421" s="730"/>
      <c r="E421" s="730"/>
      <c r="F421" s="730"/>
      <c r="G421" s="730"/>
      <c r="H421" s="730"/>
    </row>
    <row r="422" spans="1:8" ht="12.75">
      <c r="A422" s="730"/>
      <c r="B422" s="730"/>
      <c r="C422" s="730"/>
      <c r="D422" s="730"/>
      <c r="E422" s="730"/>
      <c r="F422" s="730"/>
      <c r="G422" s="730"/>
      <c r="H422" s="730"/>
    </row>
    <row r="423" spans="1:8" ht="12.75">
      <c r="A423" s="730"/>
      <c r="B423" s="730"/>
      <c r="C423" s="730"/>
      <c r="D423" s="730"/>
      <c r="E423" s="730"/>
      <c r="F423" s="730"/>
      <c r="G423" s="730"/>
      <c r="H423" s="730"/>
    </row>
    <row r="424" spans="1:8" ht="12.75">
      <c r="A424" s="730"/>
      <c r="B424" s="730"/>
      <c r="C424" s="730"/>
      <c r="D424" s="730"/>
      <c r="E424" s="730"/>
      <c r="F424" s="730"/>
      <c r="G424" s="730"/>
      <c r="H424" s="730"/>
    </row>
    <row r="425" spans="1:8" ht="12.75">
      <c r="A425" s="730"/>
      <c r="B425" s="730"/>
      <c r="C425" s="730"/>
      <c r="D425" s="730"/>
      <c r="E425" s="730"/>
      <c r="F425" s="730"/>
      <c r="G425" s="730"/>
      <c r="H425" s="730"/>
    </row>
    <row r="426" spans="1:8" ht="12.75">
      <c r="A426" s="730"/>
      <c r="B426" s="730"/>
      <c r="C426" s="730"/>
      <c r="D426" s="730"/>
      <c r="E426" s="730"/>
      <c r="F426" s="730"/>
      <c r="G426" s="730"/>
      <c r="H426" s="730"/>
    </row>
    <row r="427" spans="1:8" ht="12.75">
      <c r="A427" s="730"/>
      <c r="B427" s="730"/>
      <c r="C427" s="730"/>
      <c r="D427" s="730"/>
      <c r="E427" s="730"/>
      <c r="F427" s="730"/>
      <c r="G427" s="730"/>
      <c r="H427" s="730"/>
    </row>
    <row r="428" spans="1:8" ht="12.75">
      <c r="A428" s="730"/>
      <c r="B428" s="730"/>
      <c r="C428" s="730"/>
      <c r="D428" s="730"/>
      <c r="E428" s="730"/>
      <c r="F428" s="730"/>
      <c r="G428" s="730"/>
      <c r="H428" s="730"/>
    </row>
    <row r="429" spans="1:8" ht="12.75">
      <c r="A429" s="730"/>
      <c r="B429" s="730"/>
      <c r="C429" s="730"/>
      <c r="D429" s="730"/>
      <c r="E429" s="730"/>
      <c r="F429" s="730"/>
      <c r="G429" s="730"/>
      <c r="H429" s="730"/>
    </row>
    <row r="430" spans="1:8" ht="12.75">
      <c r="A430" s="730"/>
      <c r="B430" s="730"/>
      <c r="C430" s="730"/>
      <c r="D430" s="730"/>
      <c r="E430" s="730"/>
      <c r="F430" s="730"/>
      <c r="G430" s="730"/>
      <c r="H430" s="730"/>
    </row>
    <row r="431" spans="1:8" ht="12.75">
      <c r="A431" s="730"/>
      <c r="B431" s="730"/>
      <c r="C431" s="730"/>
      <c r="D431" s="730"/>
      <c r="E431" s="730"/>
      <c r="F431" s="730"/>
      <c r="G431" s="730"/>
      <c r="H431" s="730"/>
    </row>
    <row r="432" spans="1:8" ht="12.75">
      <c r="A432" s="730"/>
      <c r="B432" s="730"/>
      <c r="C432" s="730"/>
      <c r="D432" s="730"/>
      <c r="E432" s="730"/>
      <c r="F432" s="730"/>
      <c r="G432" s="730"/>
      <c r="H432" s="730"/>
    </row>
    <row r="433" spans="1:8" ht="12.75">
      <c r="A433" s="730"/>
      <c r="B433" s="730"/>
      <c r="C433" s="730"/>
      <c r="D433" s="730"/>
      <c r="E433" s="730"/>
      <c r="F433" s="730"/>
      <c r="G433" s="730"/>
      <c r="H433" s="730"/>
    </row>
    <row r="434" spans="1:8" ht="12.75">
      <c r="A434" s="730"/>
      <c r="B434" s="730"/>
      <c r="C434" s="730"/>
      <c r="D434" s="730"/>
      <c r="E434" s="730"/>
      <c r="F434" s="730"/>
      <c r="G434" s="730"/>
      <c r="H434" s="730"/>
    </row>
    <row r="435" spans="1:8" ht="12.75">
      <c r="A435" s="730"/>
      <c r="B435" s="730"/>
      <c r="C435" s="730"/>
      <c r="D435" s="730"/>
      <c r="E435" s="730"/>
      <c r="F435" s="730"/>
      <c r="G435" s="730"/>
      <c r="H435" s="730"/>
    </row>
    <row r="436" spans="1:8" ht="12.75">
      <c r="A436" s="730"/>
      <c r="B436" s="730"/>
      <c r="C436" s="730"/>
      <c r="D436" s="730"/>
      <c r="E436" s="730"/>
      <c r="F436" s="730"/>
      <c r="G436" s="730"/>
      <c r="H436" s="730"/>
    </row>
    <row r="437" spans="1:8" ht="12.75">
      <c r="A437" s="730"/>
      <c r="B437" s="730"/>
      <c r="C437" s="730"/>
      <c r="D437" s="730"/>
      <c r="E437" s="730"/>
      <c r="F437" s="730"/>
      <c r="G437" s="730"/>
      <c r="H437" s="730"/>
    </row>
    <row r="438" spans="1:8" ht="12.75">
      <c r="A438" s="730"/>
      <c r="B438" s="730"/>
      <c r="C438" s="730"/>
      <c r="D438" s="730"/>
      <c r="E438" s="730"/>
      <c r="F438" s="730"/>
      <c r="G438" s="730"/>
      <c r="H438" s="730"/>
    </row>
    <row r="439" spans="1:8" ht="12.75">
      <c r="A439" s="730"/>
      <c r="B439" s="730"/>
      <c r="C439" s="730"/>
      <c r="D439" s="730"/>
      <c r="E439" s="730"/>
      <c r="F439" s="730"/>
      <c r="G439" s="730"/>
      <c r="H439" s="730"/>
    </row>
    <row r="440" spans="1:8" ht="12.75">
      <c r="A440" s="730"/>
      <c r="B440" s="730"/>
      <c r="C440" s="730"/>
      <c r="D440" s="730"/>
      <c r="E440" s="730"/>
      <c r="F440" s="730"/>
      <c r="G440" s="730"/>
      <c r="H440" s="730"/>
    </row>
    <row r="441" spans="1:8" ht="12.75">
      <c r="A441" s="730"/>
      <c r="B441" s="730"/>
      <c r="C441" s="730"/>
      <c r="D441" s="730"/>
      <c r="E441" s="730"/>
      <c r="F441" s="730"/>
      <c r="G441" s="730"/>
      <c r="H441" s="730"/>
    </row>
    <row r="442" spans="1:8" ht="12.75">
      <c r="A442" s="730"/>
      <c r="B442" s="730"/>
      <c r="C442" s="730"/>
      <c r="D442" s="730"/>
      <c r="E442" s="730"/>
      <c r="F442" s="730"/>
      <c r="G442" s="730"/>
      <c r="H442" s="730"/>
    </row>
    <row r="443" spans="1:8" ht="12.75">
      <c r="A443" s="730"/>
      <c r="B443" s="730"/>
      <c r="C443" s="730"/>
      <c r="D443" s="730"/>
      <c r="E443" s="730"/>
      <c r="F443" s="730"/>
      <c r="G443" s="730"/>
      <c r="H443" s="730"/>
    </row>
    <row r="444" spans="1:8" ht="12.75">
      <c r="A444" s="730"/>
      <c r="B444" s="730"/>
      <c r="C444" s="730"/>
      <c r="D444" s="730"/>
      <c r="E444" s="730"/>
      <c r="F444" s="730"/>
      <c r="G444" s="730"/>
      <c r="H444" s="730"/>
    </row>
    <row r="445" spans="1:8" ht="12.75">
      <c r="A445" s="730"/>
      <c r="B445" s="730"/>
      <c r="C445" s="730"/>
      <c r="D445" s="730"/>
      <c r="E445" s="730"/>
      <c r="F445" s="730"/>
      <c r="G445" s="730"/>
      <c r="H445" s="730"/>
    </row>
    <row r="446" spans="1:8" ht="12.75">
      <c r="A446" s="730"/>
      <c r="B446" s="730"/>
      <c r="C446" s="730"/>
      <c r="D446" s="730"/>
      <c r="E446" s="730"/>
      <c r="F446" s="730"/>
      <c r="G446" s="730"/>
      <c r="H446" s="730"/>
    </row>
    <row r="447" spans="1:8" ht="12.75">
      <c r="A447" s="730"/>
      <c r="B447" s="730"/>
      <c r="C447" s="730"/>
      <c r="D447" s="730"/>
      <c r="E447" s="730"/>
      <c r="F447" s="730"/>
      <c r="G447" s="730"/>
      <c r="H447" s="730"/>
    </row>
    <row r="448" spans="1:8" ht="12.75">
      <c r="A448" s="730"/>
      <c r="B448" s="730"/>
      <c r="C448" s="730"/>
      <c r="D448" s="730"/>
      <c r="E448" s="730"/>
      <c r="F448" s="730"/>
      <c r="G448" s="730"/>
      <c r="H448" s="730"/>
    </row>
    <row r="449" spans="1:8" ht="12.75">
      <c r="A449" s="730"/>
      <c r="B449" s="730"/>
      <c r="C449" s="730"/>
      <c r="D449" s="730"/>
      <c r="E449" s="730"/>
      <c r="F449" s="730"/>
      <c r="G449" s="730"/>
      <c r="H449" s="730"/>
    </row>
    <row r="450" spans="1:8" ht="12.75">
      <c r="A450" s="730"/>
      <c r="B450" s="730"/>
      <c r="C450" s="730"/>
      <c r="D450" s="730"/>
      <c r="E450" s="730"/>
      <c r="F450" s="730"/>
      <c r="G450" s="730"/>
      <c r="H450" s="730"/>
    </row>
    <row r="451" spans="1:8" ht="12.75">
      <c r="A451" s="730"/>
      <c r="B451" s="730"/>
      <c r="C451" s="730"/>
      <c r="D451" s="730"/>
      <c r="E451" s="730"/>
      <c r="F451" s="730"/>
      <c r="G451" s="730"/>
      <c r="H451" s="730"/>
    </row>
    <row r="452" spans="1:8" ht="12.75">
      <c r="A452" s="730"/>
      <c r="B452" s="730"/>
      <c r="C452" s="730"/>
      <c r="D452" s="730"/>
      <c r="E452" s="730"/>
      <c r="F452" s="730"/>
      <c r="G452" s="730"/>
      <c r="H452" s="730"/>
    </row>
    <row r="453" spans="1:8" ht="12.75">
      <c r="A453" s="730"/>
      <c r="B453" s="730"/>
      <c r="C453" s="730"/>
      <c r="D453" s="730"/>
      <c r="E453" s="730"/>
      <c r="F453" s="730"/>
      <c r="G453" s="730"/>
      <c r="H453" s="730"/>
    </row>
    <row r="454" spans="1:8" ht="12.75">
      <c r="A454" s="730"/>
      <c r="B454" s="730"/>
      <c r="C454" s="730"/>
      <c r="D454" s="730"/>
      <c r="E454" s="730"/>
      <c r="F454" s="730"/>
      <c r="G454" s="730"/>
      <c r="H454" s="730"/>
    </row>
    <row r="455" spans="1:8" ht="12.75">
      <c r="A455" s="730"/>
      <c r="B455" s="730"/>
      <c r="C455" s="730"/>
      <c r="D455" s="730"/>
      <c r="E455" s="730"/>
      <c r="F455" s="730"/>
      <c r="G455" s="730"/>
      <c r="H455" s="730"/>
    </row>
    <row r="456" spans="1:8" ht="12.75">
      <c r="A456" s="730"/>
      <c r="B456" s="730"/>
      <c r="C456" s="730"/>
      <c r="D456" s="730"/>
      <c r="E456" s="730"/>
      <c r="F456" s="730"/>
      <c r="G456" s="730"/>
      <c r="H456" s="730"/>
    </row>
    <row r="457" spans="1:8" ht="12.75">
      <c r="A457" s="730"/>
      <c r="B457" s="730"/>
      <c r="C457" s="730"/>
      <c r="D457" s="730"/>
      <c r="E457" s="730"/>
      <c r="F457" s="730"/>
      <c r="G457" s="730"/>
      <c r="H457" s="730"/>
    </row>
    <row r="458" spans="1:8" ht="12.75">
      <c r="A458" s="730"/>
      <c r="B458" s="730"/>
      <c r="C458" s="730"/>
      <c r="D458" s="730"/>
      <c r="E458" s="730"/>
      <c r="F458" s="730"/>
      <c r="G458" s="730"/>
      <c r="H458" s="730"/>
    </row>
    <row r="459" spans="1:8" ht="12.75">
      <c r="A459" s="730"/>
      <c r="B459" s="730"/>
      <c r="C459" s="730"/>
      <c r="D459" s="730"/>
      <c r="E459" s="730"/>
      <c r="F459" s="730"/>
      <c r="G459" s="730"/>
      <c r="H459" s="730"/>
    </row>
    <row r="460" spans="1:8" ht="12.75">
      <c r="A460" s="730"/>
      <c r="B460" s="730"/>
      <c r="C460" s="730"/>
      <c r="D460" s="730"/>
      <c r="E460" s="730"/>
      <c r="F460" s="730"/>
      <c r="G460" s="730"/>
      <c r="H460" s="730"/>
    </row>
    <row r="461" spans="1:8" ht="12.75">
      <c r="A461" s="730"/>
      <c r="B461" s="730"/>
      <c r="C461" s="730"/>
      <c r="D461" s="730"/>
      <c r="E461" s="730"/>
      <c r="F461" s="730"/>
      <c r="G461" s="730"/>
      <c r="H461" s="730"/>
    </row>
    <row r="462" spans="1:8" ht="12.75">
      <c r="A462" s="730"/>
      <c r="B462" s="730"/>
      <c r="C462" s="730"/>
      <c r="D462" s="730"/>
      <c r="E462" s="730"/>
      <c r="F462" s="730"/>
      <c r="G462" s="730"/>
      <c r="H462" s="730"/>
    </row>
    <row r="463" spans="1:8" ht="12.75">
      <c r="A463" s="730"/>
      <c r="B463" s="730"/>
      <c r="C463" s="730"/>
      <c r="D463" s="730"/>
      <c r="E463" s="730"/>
      <c r="F463" s="730"/>
      <c r="G463" s="730"/>
      <c r="H463" s="730"/>
    </row>
    <row r="464" spans="1:8" ht="12.75">
      <c r="A464" s="730"/>
      <c r="B464" s="730"/>
      <c r="C464" s="730"/>
      <c r="D464" s="730"/>
      <c r="E464" s="730"/>
      <c r="F464" s="730"/>
      <c r="G464" s="730"/>
      <c r="H464" s="730"/>
    </row>
    <row r="465" spans="1:8" ht="12.75">
      <c r="A465" s="730"/>
      <c r="B465" s="730"/>
      <c r="C465" s="730"/>
      <c r="D465" s="730"/>
      <c r="E465" s="730"/>
      <c r="F465" s="730"/>
      <c r="G465" s="730"/>
      <c r="H465" s="730"/>
    </row>
    <row r="466" spans="1:8" ht="12.75">
      <c r="A466" s="730"/>
      <c r="B466" s="730"/>
      <c r="C466" s="730"/>
      <c r="D466" s="730"/>
      <c r="E466" s="730"/>
      <c r="F466" s="730"/>
      <c r="G466" s="730"/>
      <c r="H466" s="730"/>
    </row>
    <row r="467" spans="1:8" ht="12.75">
      <c r="A467" s="730"/>
      <c r="B467" s="730"/>
      <c r="C467" s="730"/>
      <c r="D467" s="730"/>
      <c r="E467" s="730"/>
      <c r="F467" s="730"/>
      <c r="G467" s="730"/>
      <c r="H467" s="730"/>
    </row>
    <row r="468" spans="1:8" ht="12.75">
      <c r="A468" s="730"/>
      <c r="B468" s="730"/>
      <c r="C468" s="730"/>
      <c r="D468" s="730"/>
      <c r="E468" s="730"/>
      <c r="F468" s="730"/>
      <c r="G468" s="730"/>
      <c r="H468" s="730"/>
    </row>
    <row r="469" spans="1:8" ht="12.75">
      <c r="A469" s="730"/>
      <c r="B469" s="730"/>
      <c r="C469" s="730"/>
      <c r="D469" s="730"/>
      <c r="E469" s="730"/>
      <c r="F469" s="730"/>
      <c r="G469" s="730"/>
      <c r="H469" s="730"/>
    </row>
    <row r="470" spans="1:8" ht="12.75">
      <c r="A470" s="730"/>
      <c r="B470" s="730"/>
      <c r="C470" s="730"/>
      <c r="D470" s="730"/>
      <c r="E470" s="730"/>
      <c r="F470" s="730"/>
      <c r="G470" s="730"/>
      <c r="H470" s="730"/>
    </row>
    <row r="471" spans="1:8" ht="12.75">
      <c r="A471" s="730"/>
      <c r="B471" s="730"/>
      <c r="C471" s="730"/>
      <c r="D471" s="730"/>
      <c r="E471" s="730"/>
      <c r="F471" s="730"/>
      <c r="G471" s="730"/>
      <c r="H471" s="730"/>
    </row>
    <row r="472" spans="1:8" ht="12.75">
      <c r="A472" s="730"/>
      <c r="B472" s="730"/>
      <c r="C472" s="730"/>
      <c r="D472" s="730"/>
      <c r="E472" s="730"/>
      <c r="F472" s="730"/>
      <c r="G472" s="730"/>
      <c r="H472" s="730"/>
    </row>
    <row r="473" spans="1:8" ht="12.75">
      <c r="A473" s="730"/>
      <c r="B473" s="730"/>
      <c r="C473" s="730"/>
      <c r="D473" s="730"/>
      <c r="E473" s="730"/>
      <c r="F473" s="730"/>
      <c r="G473" s="730"/>
      <c r="H473" s="730"/>
    </row>
    <row r="474" spans="1:8" ht="12.75">
      <c r="A474" s="730"/>
      <c r="B474" s="730"/>
      <c r="C474" s="730"/>
      <c r="D474" s="730"/>
      <c r="E474" s="730"/>
      <c r="F474" s="730"/>
      <c r="G474" s="730"/>
      <c r="H474" s="730"/>
    </row>
    <row r="475" spans="1:8" ht="12.75">
      <c r="A475" s="730"/>
      <c r="B475" s="730"/>
      <c r="C475" s="730"/>
      <c r="D475" s="730"/>
      <c r="E475" s="730"/>
      <c r="F475" s="730"/>
      <c r="G475" s="730"/>
      <c r="H475" s="730"/>
    </row>
    <row r="476" spans="1:8" ht="12.75">
      <c r="A476" s="730"/>
      <c r="B476" s="730"/>
      <c r="C476" s="730"/>
      <c r="D476" s="730"/>
      <c r="E476" s="730"/>
      <c r="F476" s="730"/>
      <c r="G476" s="730"/>
      <c r="H476" s="730"/>
    </row>
    <row r="477" spans="1:8" ht="12.75">
      <c r="A477" s="730"/>
      <c r="B477" s="730"/>
      <c r="C477" s="730"/>
      <c r="D477" s="730"/>
      <c r="E477" s="730"/>
      <c r="F477" s="730"/>
      <c r="G477" s="730"/>
      <c r="H477" s="730"/>
    </row>
    <row r="478" spans="1:8" ht="12.75">
      <c r="A478" s="730"/>
      <c r="B478" s="730"/>
      <c r="C478" s="730"/>
      <c r="D478" s="730"/>
      <c r="E478" s="730"/>
      <c r="F478" s="730"/>
      <c r="G478" s="730"/>
      <c r="H478" s="730"/>
    </row>
    <row r="479" spans="1:8" ht="12.75">
      <c r="A479" s="730"/>
      <c r="B479" s="730"/>
      <c r="C479" s="730"/>
      <c r="D479" s="730"/>
      <c r="E479" s="730"/>
      <c r="F479" s="730"/>
      <c r="G479" s="730"/>
      <c r="H479" s="730"/>
    </row>
    <row r="480" spans="1:8" ht="12.75">
      <c r="A480" s="730"/>
      <c r="B480" s="730"/>
      <c r="C480" s="730"/>
      <c r="D480" s="730"/>
      <c r="E480" s="730"/>
      <c r="F480" s="730"/>
      <c r="G480" s="730"/>
      <c r="H480" s="730"/>
    </row>
    <row r="481" spans="1:8" ht="12.75">
      <c r="A481" s="730"/>
      <c r="B481" s="730"/>
      <c r="C481" s="730"/>
      <c r="D481" s="730"/>
      <c r="E481" s="730"/>
      <c r="F481" s="730"/>
      <c r="G481" s="730"/>
      <c r="H481" s="730"/>
    </row>
    <row r="482" spans="1:8" ht="12.75">
      <c r="A482" s="730"/>
      <c r="B482" s="730"/>
      <c r="C482" s="730"/>
      <c r="D482" s="730"/>
      <c r="E482" s="730"/>
      <c r="F482" s="730"/>
      <c r="G482" s="730"/>
      <c r="H482" s="730"/>
    </row>
    <row r="483" spans="1:8" ht="12.75">
      <c r="A483" s="730"/>
      <c r="B483" s="730"/>
      <c r="C483" s="730"/>
      <c r="D483" s="730"/>
      <c r="E483" s="730"/>
      <c r="F483" s="730"/>
      <c r="G483" s="730"/>
      <c r="H483" s="730"/>
    </row>
    <row r="484" spans="1:8" ht="12.75">
      <c r="A484" s="730"/>
      <c r="B484" s="730"/>
      <c r="C484" s="730"/>
      <c r="D484" s="730"/>
      <c r="E484" s="730"/>
      <c r="F484" s="730"/>
      <c r="G484" s="730"/>
      <c r="H484" s="730"/>
    </row>
    <row r="485" spans="1:8" ht="12.75">
      <c r="A485" s="730"/>
      <c r="B485" s="730"/>
      <c r="C485" s="730"/>
      <c r="D485" s="730"/>
      <c r="E485" s="730"/>
      <c r="F485" s="730"/>
      <c r="G485" s="730"/>
      <c r="H485" s="730"/>
    </row>
    <row r="486" spans="1:8" ht="12.75">
      <c r="A486" s="730"/>
      <c r="B486" s="730"/>
      <c r="C486" s="730"/>
      <c r="D486" s="730"/>
      <c r="E486" s="730"/>
      <c r="F486" s="730"/>
      <c r="G486" s="730"/>
      <c r="H486" s="730"/>
    </row>
    <row r="487" spans="1:8" ht="12.75">
      <c r="A487" s="730"/>
      <c r="B487" s="730"/>
      <c r="C487" s="730"/>
      <c r="D487" s="730"/>
      <c r="E487" s="730"/>
      <c r="F487" s="730"/>
      <c r="G487" s="730"/>
      <c r="H487" s="730"/>
    </row>
    <row r="488" spans="1:8" ht="12.75">
      <c r="A488" s="730"/>
      <c r="B488" s="730"/>
      <c r="C488" s="730"/>
      <c r="D488" s="730"/>
      <c r="E488" s="730"/>
      <c r="F488" s="730"/>
      <c r="G488" s="730"/>
      <c r="H488" s="730"/>
    </row>
    <row r="489" spans="1:8" ht="12.75">
      <c r="A489" s="730"/>
      <c r="B489" s="730"/>
      <c r="C489" s="730"/>
      <c r="D489" s="730"/>
      <c r="E489" s="730"/>
      <c r="F489" s="730"/>
      <c r="G489" s="730"/>
      <c r="H489" s="730"/>
    </row>
    <row r="490" spans="1:8" ht="12.75">
      <c r="A490" s="730"/>
      <c r="B490" s="730"/>
      <c r="C490" s="730"/>
      <c r="D490" s="730"/>
      <c r="E490" s="730"/>
      <c r="F490" s="730"/>
      <c r="G490" s="730"/>
      <c r="H490" s="730"/>
    </row>
    <row r="491" spans="1:8" ht="12.75">
      <c r="A491" s="730"/>
      <c r="B491" s="730"/>
      <c r="C491" s="730"/>
      <c r="D491" s="730"/>
      <c r="E491" s="730"/>
      <c r="F491" s="730"/>
      <c r="G491" s="730"/>
      <c r="H491" s="730"/>
    </row>
    <row r="492" spans="1:8" ht="12.75">
      <c r="A492" s="730"/>
      <c r="B492" s="730"/>
      <c r="C492" s="730"/>
      <c r="D492" s="730"/>
      <c r="E492" s="730"/>
      <c r="F492" s="730"/>
      <c r="G492" s="730"/>
      <c r="H492" s="730"/>
    </row>
    <row r="493" spans="1:8" ht="12.75">
      <c r="A493" s="730"/>
      <c r="B493" s="730"/>
      <c r="C493" s="730"/>
      <c r="D493" s="730"/>
      <c r="E493" s="730"/>
      <c r="F493" s="730"/>
      <c r="G493" s="730"/>
      <c r="H493" s="730"/>
    </row>
    <row r="494" spans="1:8" ht="12.75">
      <c r="A494" s="730"/>
      <c r="B494" s="730"/>
      <c r="C494" s="730"/>
      <c r="D494" s="730"/>
      <c r="E494" s="730"/>
      <c r="F494" s="730"/>
      <c r="G494" s="730"/>
      <c r="H494" s="730"/>
    </row>
    <row r="495" spans="1:8" ht="12.75">
      <c r="A495" s="730"/>
      <c r="B495" s="730"/>
      <c r="C495" s="730"/>
      <c r="D495" s="730"/>
      <c r="E495" s="730"/>
      <c r="F495" s="730"/>
      <c r="G495" s="730"/>
      <c r="H495" s="730"/>
    </row>
    <row r="496" spans="1:8" ht="12.75">
      <c r="A496" s="730"/>
      <c r="B496" s="730"/>
      <c r="C496" s="730"/>
      <c r="D496" s="730"/>
      <c r="E496" s="730"/>
      <c r="F496" s="730"/>
      <c r="G496" s="730"/>
      <c r="H496" s="730"/>
    </row>
    <row r="497" spans="1:8" ht="12.75">
      <c r="A497" s="730"/>
      <c r="B497" s="730"/>
      <c r="C497" s="730"/>
      <c r="D497" s="730"/>
      <c r="E497" s="730"/>
      <c r="F497" s="730"/>
      <c r="G497" s="730"/>
      <c r="H497" s="730"/>
    </row>
    <row r="498" spans="1:8" ht="12.75">
      <c r="A498" s="730"/>
      <c r="B498" s="730"/>
      <c r="C498" s="730"/>
      <c r="D498" s="730"/>
      <c r="E498" s="730"/>
      <c r="F498" s="730"/>
      <c r="G498" s="730"/>
      <c r="H498" s="730"/>
    </row>
    <row r="499" spans="1:8" ht="12.75">
      <c r="A499" s="730"/>
      <c r="B499" s="730"/>
      <c r="C499" s="730"/>
      <c r="D499" s="730"/>
      <c r="E499" s="730"/>
      <c r="F499" s="730"/>
      <c r="G499" s="730"/>
      <c r="H499" s="730"/>
    </row>
    <row r="500" spans="1:8" ht="12.75">
      <c r="A500" s="730"/>
      <c r="B500" s="730"/>
      <c r="C500" s="730"/>
      <c r="D500" s="730"/>
      <c r="E500" s="730"/>
      <c r="F500" s="730"/>
      <c r="G500" s="730"/>
      <c r="H500" s="730"/>
    </row>
    <row r="501" spans="1:8" ht="12.75">
      <c r="A501" s="730"/>
      <c r="B501" s="730"/>
      <c r="C501" s="730"/>
      <c r="D501" s="730"/>
      <c r="E501" s="730"/>
      <c r="F501" s="730"/>
      <c r="G501" s="730"/>
      <c r="H501" s="730"/>
    </row>
    <row r="502" spans="1:8" ht="12.75">
      <c r="A502" s="730"/>
      <c r="B502" s="730"/>
      <c r="C502" s="730"/>
      <c r="D502" s="730"/>
      <c r="E502" s="730"/>
      <c r="F502" s="730"/>
      <c r="G502" s="730"/>
      <c r="H502" s="730"/>
    </row>
    <row r="503" spans="1:8" ht="12.75">
      <c r="A503" s="730"/>
      <c r="B503" s="730"/>
      <c r="C503" s="730"/>
      <c r="D503" s="730"/>
      <c r="E503" s="730"/>
      <c r="F503" s="730"/>
      <c r="G503" s="730"/>
      <c r="H503" s="730"/>
    </row>
    <row r="504" spans="1:8" ht="12.75">
      <c r="A504" s="730"/>
      <c r="B504" s="730"/>
      <c r="C504" s="730"/>
      <c r="D504" s="730"/>
      <c r="E504" s="730"/>
      <c r="F504" s="730"/>
      <c r="G504" s="730"/>
      <c r="H504" s="730"/>
    </row>
    <row r="505" spans="1:8" ht="12.75">
      <c r="A505" s="730"/>
      <c r="B505" s="730"/>
      <c r="C505" s="730"/>
      <c r="D505" s="730"/>
      <c r="E505" s="730"/>
      <c r="F505" s="730"/>
      <c r="G505" s="730"/>
      <c r="H505" s="730"/>
    </row>
    <row r="506" spans="1:8" ht="12.75">
      <c r="A506" s="730"/>
      <c r="B506" s="730"/>
      <c r="C506" s="730"/>
      <c r="D506" s="730"/>
      <c r="E506" s="730"/>
      <c r="F506" s="730"/>
      <c r="G506" s="730"/>
      <c r="H506" s="730"/>
    </row>
    <row r="507" spans="1:8" ht="12.75">
      <c r="A507" s="730"/>
      <c r="B507" s="730"/>
      <c r="C507" s="730"/>
      <c r="D507" s="730"/>
      <c r="E507" s="730"/>
      <c r="F507" s="730"/>
      <c r="G507" s="730"/>
      <c r="H507" s="730"/>
    </row>
    <row r="508" spans="1:8" ht="12.75">
      <c r="A508" s="730"/>
      <c r="B508" s="730"/>
      <c r="C508" s="730"/>
      <c r="D508" s="730"/>
      <c r="E508" s="730"/>
      <c r="F508" s="730"/>
      <c r="G508" s="730"/>
      <c r="H508" s="730"/>
    </row>
    <row r="509" spans="1:8" ht="12.75">
      <c r="A509" s="730"/>
      <c r="B509" s="730"/>
      <c r="C509" s="730"/>
      <c r="D509" s="730"/>
      <c r="E509" s="730"/>
      <c r="F509" s="730"/>
      <c r="G509" s="730"/>
      <c r="H509" s="730"/>
    </row>
    <row r="510" spans="1:8" ht="12.75">
      <c r="A510" s="730"/>
      <c r="B510" s="730"/>
      <c r="C510" s="730"/>
      <c r="D510" s="730"/>
      <c r="E510" s="730"/>
      <c r="F510" s="730"/>
      <c r="G510" s="730"/>
      <c r="H510" s="730"/>
    </row>
    <row r="511" spans="1:8" ht="12.75">
      <c r="A511" s="730"/>
      <c r="B511" s="730"/>
      <c r="C511" s="730"/>
      <c r="D511" s="730"/>
      <c r="E511" s="730"/>
      <c r="F511" s="730"/>
      <c r="G511" s="730"/>
      <c r="H511" s="730"/>
    </row>
    <row r="512" spans="1:8" ht="12.75">
      <c r="A512" s="730"/>
      <c r="B512" s="730"/>
      <c r="C512" s="730"/>
      <c r="D512" s="730"/>
      <c r="E512" s="730"/>
      <c r="F512" s="730"/>
      <c r="G512" s="730"/>
      <c r="H512" s="730"/>
    </row>
    <row r="513" spans="1:8" ht="12.75">
      <c r="A513" s="730"/>
      <c r="B513" s="730"/>
      <c r="C513" s="730"/>
      <c r="D513" s="730"/>
      <c r="E513" s="730"/>
      <c r="F513" s="730"/>
      <c r="G513" s="730"/>
      <c r="H513" s="730"/>
    </row>
    <row r="514" spans="1:8" ht="12.75">
      <c r="A514" s="730"/>
      <c r="B514" s="730"/>
      <c r="C514" s="730"/>
      <c r="D514" s="730"/>
      <c r="E514" s="730"/>
      <c r="F514" s="730"/>
      <c r="G514" s="730"/>
      <c r="H514" s="730"/>
    </row>
    <row r="515" spans="1:8" ht="12.75">
      <c r="A515" s="730"/>
      <c r="B515" s="730"/>
      <c r="C515" s="730"/>
      <c r="D515" s="730"/>
      <c r="E515" s="730"/>
      <c r="F515" s="730"/>
      <c r="G515" s="730"/>
      <c r="H515" s="730"/>
    </row>
    <row r="516" spans="1:8" ht="12.75">
      <c r="A516" s="730"/>
      <c r="B516" s="730"/>
      <c r="C516" s="730"/>
      <c r="D516" s="730"/>
      <c r="E516" s="730"/>
      <c r="F516" s="730"/>
      <c r="G516" s="730"/>
      <c r="H516" s="730"/>
    </row>
    <row r="517" spans="1:8" ht="12.75">
      <c r="A517" s="730"/>
      <c r="B517" s="730"/>
      <c r="C517" s="730"/>
      <c r="D517" s="730"/>
      <c r="E517" s="730"/>
      <c r="F517" s="730"/>
      <c r="G517" s="730"/>
      <c r="H517" s="730"/>
    </row>
    <row r="518" spans="1:8" ht="12.75">
      <c r="A518" s="730"/>
      <c r="B518" s="730"/>
      <c r="C518" s="730"/>
      <c r="D518" s="730"/>
      <c r="E518" s="730"/>
      <c r="F518" s="730"/>
      <c r="G518" s="730"/>
      <c r="H518" s="730"/>
    </row>
    <row r="519" spans="1:8" ht="12.75">
      <c r="A519" s="730"/>
      <c r="B519" s="730"/>
      <c r="C519" s="730"/>
      <c r="D519" s="730"/>
      <c r="E519" s="730"/>
      <c r="F519" s="730"/>
      <c r="G519" s="730"/>
      <c r="H519" s="730"/>
    </row>
    <row r="520" spans="1:8" ht="12.75">
      <c r="A520" s="730"/>
      <c r="B520" s="730"/>
      <c r="C520" s="730"/>
      <c r="D520" s="730"/>
      <c r="E520" s="730"/>
      <c r="F520" s="730"/>
      <c r="G520" s="730"/>
      <c r="H520" s="730"/>
    </row>
    <row r="521" spans="1:8" ht="12.75">
      <c r="A521" s="730"/>
      <c r="B521" s="730"/>
      <c r="C521" s="730"/>
      <c r="D521" s="730"/>
      <c r="E521" s="730"/>
      <c r="F521" s="730"/>
      <c r="G521" s="730"/>
      <c r="H521" s="730"/>
    </row>
    <row r="522" spans="1:8" ht="12.75">
      <c r="A522" s="730"/>
      <c r="B522" s="730"/>
      <c r="C522" s="730"/>
      <c r="D522" s="730"/>
      <c r="E522" s="730"/>
      <c r="F522" s="730"/>
      <c r="G522" s="730"/>
      <c r="H522" s="730"/>
    </row>
    <row r="523" spans="1:8" ht="12.75">
      <c r="A523" s="730"/>
      <c r="B523" s="730"/>
      <c r="C523" s="730"/>
      <c r="D523" s="730"/>
      <c r="E523" s="730"/>
      <c r="F523" s="730"/>
      <c r="G523" s="730"/>
      <c r="H523" s="730"/>
    </row>
    <row r="524" spans="1:8" ht="12.75">
      <c r="A524" s="730"/>
      <c r="B524" s="730"/>
      <c r="C524" s="730"/>
      <c r="D524" s="730"/>
      <c r="E524" s="730"/>
      <c r="F524" s="730"/>
      <c r="G524" s="730"/>
      <c r="H524" s="730"/>
    </row>
    <row r="525" spans="1:8" ht="12.75">
      <c r="A525" s="730"/>
      <c r="B525" s="730"/>
      <c r="C525" s="730"/>
      <c r="D525" s="730"/>
      <c r="E525" s="730"/>
      <c r="F525" s="730"/>
      <c r="G525" s="730"/>
      <c r="H525" s="730"/>
    </row>
    <row r="526" spans="1:8" ht="12.75">
      <c r="A526" s="730"/>
      <c r="B526" s="730"/>
      <c r="C526" s="730"/>
      <c r="D526" s="730"/>
      <c r="E526" s="730"/>
      <c r="F526" s="730"/>
      <c r="G526" s="730"/>
      <c r="H526" s="730"/>
    </row>
    <row r="527" spans="1:8" ht="12.75">
      <c r="A527" s="730"/>
      <c r="B527" s="730"/>
      <c r="C527" s="730"/>
      <c r="D527" s="730"/>
      <c r="E527" s="730"/>
      <c r="F527" s="730"/>
      <c r="G527" s="730"/>
      <c r="H527" s="730"/>
    </row>
    <row r="528" spans="1:8" ht="12.75">
      <c r="A528" s="730"/>
      <c r="B528" s="730"/>
      <c r="C528" s="730"/>
      <c r="D528" s="730"/>
      <c r="E528" s="730"/>
      <c r="F528" s="730"/>
      <c r="G528" s="730"/>
      <c r="H528" s="730"/>
    </row>
    <row r="529" spans="1:8" ht="12.75">
      <c r="A529" s="730"/>
      <c r="B529" s="730"/>
      <c r="C529" s="730"/>
      <c r="D529" s="730"/>
      <c r="E529" s="730"/>
      <c r="F529" s="730"/>
      <c r="G529" s="730"/>
      <c r="H529" s="730"/>
    </row>
    <row r="530" spans="1:8" ht="12.75">
      <c r="A530" s="730"/>
      <c r="B530" s="730"/>
      <c r="C530" s="730"/>
      <c r="D530" s="730"/>
      <c r="E530" s="730"/>
      <c r="F530" s="730"/>
      <c r="G530" s="730"/>
      <c r="H530" s="730"/>
    </row>
    <row r="531" spans="1:8" ht="12.75">
      <c r="A531" s="730"/>
      <c r="B531" s="730"/>
      <c r="C531" s="730"/>
      <c r="D531" s="730"/>
      <c r="E531" s="730"/>
      <c r="F531" s="730"/>
      <c r="G531" s="730"/>
      <c r="H531" s="730"/>
    </row>
    <row r="532" spans="1:8" ht="12.75">
      <c r="A532" s="730"/>
      <c r="B532" s="730"/>
      <c r="C532" s="730"/>
      <c r="D532" s="730"/>
      <c r="E532" s="730"/>
      <c r="F532" s="730"/>
      <c r="G532" s="730"/>
      <c r="H532" s="730"/>
    </row>
    <row r="533" spans="1:8" ht="12.75">
      <c r="A533" s="730"/>
      <c r="B533" s="730"/>
      <c r="C533" s="730"/>
      <c r="D533" s="730"/>
      <c r="E533" s="730"/>
      <c r="F533" s="730"/>
      <c r="G533" s="730"/>
      <c r="H533" s="730"/>
    </row>
    <row r="534" spans="1:8" ht="12.75">
      <c r="A534" s="730"/>
      <c r="B534" s="730"/>
      <c r="C534" s="730"/>
      <c r="D534" s="730"/>
      <c r="E534" s="730"/>
      <c r="F534" s="730"/>
      <c r="G534" s="730"/>
      <c r="H534" s="730"/>
    </row>
    <row r="535" spans="1:8" ht="12.75">
      <c r="A535" s="730"/>
      <c r="B535" s="730"/>
      <c r="C535" s="730"/>
      <c r="D535" s="730"/>
      <c r="E535" s="730"/>
      <c r="F535" s="730"/>
      <c r="G535" s="730"/>
      <c r="H535" s="730"/>
    </row>
    <row r="536" spans="1:8" ht="12.75">
      <c r="A536" s="730"/>
      <c r="B536" s="730"/>
      <c r="C536" s="730"/>
      <c r="D536" s="730"/>
      <c r="E536" s="730"/>
      <c r="F536" s="730"/>
      <c r="G536" s="730"/>
      <c r="H536" s="730"/>
    </row>
    <row r="537" spans="1:8" ht="12.75">
      <c r="A537" s="730"/>
      <c r="B537" s="730"/>
      <c r="C537" s="730"/>
      <c r="D537" s="730"/>
      <c r="E537" s="730"/>
      <c r="F537" s="730"/>
      <c r="G537" s="730"/>
      <c r="H537" s="730"/>
    </row>
    <row r="538" spans="1:8" ht="12.75">
      <c r="A538" s="730"/>
      <c r="B538" s="730"/>
      <c r="C538" s="730"/>
      <c r="D538" s="730"/>
      <c r="E538" s="730"/>
      <c r="F538" s="730"/>
      <c r="G538" s="730"/>
      <c r="H538" s="730"/>
    </row>
    <row r="539" spans="1:8" ht="12.75">
      <c r="A539" s="730"/>
      <c r="B539" s="730"/>
      <c r="C539" s="730"/>
      <c r="D539" s="730"/>
      <c r="E539" s="730"/>
      <c r="F539" s="730"/>
      <c r="G539" s="730"/>
      <c r="H539" s="730"/>
    </row>
    <row r="540" spans="1:8" ht="12.75">
      <c r="A540" s="730"/>
      <c r="B540" s="730"/>
      <c r="C540" s="730"/>
      <c r="D540" s="730"/>
      <c r="E540" s="730"/>
      <c r="F540" s="730"/>
      <c r="G540" s="730"/>
      <c r="H540" s="730"/>
    </row>
    <row r="541" spans="1:8" ht="12.75">
      <c r="A541" s="730"/>
      <c r="B541" s="730"/>
      <c r="C541" s="730"/>
      <c r="D541" s="730"/>
      <c r="E541" s="730"/>
      <c r="F541" s="730"/>
      <c r="G541" s="730"/>
      <c r="H541" s="730"/>
    </row>
    <row r="542" spans="1:8" ht="12.75">
      <c r="A542" s="730"/>
      <c r="B542" s="730"/>
      <c r="C542" s="730"/>
      <c r="D542" s="730"/>
      <c r="E542" s="730"/>
      <c r="F542" s="730"/>
      <c r="G542" s="730"/>
      <c r="H542" s="730"/>
    </row>
    <row r="543" spans="1:8" ht="12.75">
      <c r="A543" s="730"/>
      <c r="B543" s="730"/>
      <c r="C543" s="730"/>
      <c r="D543" s="730"/>
      <c r="E543" s="730"/>
      <c r="F543" s="730"/>
      <c r="G543" s="730"/>
      <c r="H543" s="730"/>
    </row>
    <row r="544" spans="1:8" ht="12.75">
      <c r="A544" s="730"/>
      <c r="B544" s="730"/>
      <c r="C544" s="730"/>
      <c r="D544" s="730"/>
      <c r="E544" s="730"/>
      <c r="F544" s="730"/>
      <c r="G544" s="730"/>
      <c r="H544" s="730"/>
    </row>
    <row r="545" spans="1:8" ht="12.75">
      <c r="A545" s="730"/>
      <c r="B545" s="730"/>
      <c r="C545" s="730"/>
      <c r="D545" s="730"/>
      <c r="E545" s="730"/>
      <c r="F545" s="730"/>
      <c r="G545" s="730"/>
      <c r="H545" s="730"/>
    </row>
    <row r="546" spans="1:8" ht="12.75">
      <c r="A546" s="730"/>
      <c r="B546" s="730"/>
      <c r="C546" s="730"/>
      <c r="D546" s="730"/>
      <c r="E546" s="730"/>
      <c r="F546" s="730"/>
      <c r="G546" s="730"/>
      <c r="H546" s="730"/>
    </row>
    <row r="547" spans="1:8" ht="12.75">
      <c r="A547" s="730"/>
      <c r="B547" s="730"/>
      <c r="C547" s="730"/>
      <c r="D547" s="730"/>
      <c r="E547" s="730"/>
      <c r="F547" s="730"/>
      <c r="G547" s="730"/>
      <c r="H547" s="730"/>
    </row>
    <row r="548" spans="1:8" ht="12.75">
      <c r="A548" s="730"/>
      <c r="B548" s="730"/>
      <c r="C548" s="730"/>
      <c r="D548" s="730"/>
      <c r="E548" s="730"/>
      <c r="F548" s="730"/>
      <c r="G548" s="730"/>
      <c r="H548" s="730"/>
    </row>
    <row r="549" spans="1:8" ht="12.75">
      <c r="A549" s="730"/>
      <c r="B549" s="730"/>
      <c r="C549" s="730"/>
      <c r="D549" s="730"/>
      <c r="E549" s="730"/>
      <c r="F549" s="730"/>
      <c r="G549" s="730"/>
      <c r="H549" s="730"/>
    </row>
    <row r="550" spans="1:8" ht="12.75">
      <c r="A550" s="730"/>
      <c r="B550" s="730"/>
      <c r="C550" s="730"/>
      <c r="D550" s="730"/>
      <c r="E550" s="730"/>
      <c r="F550" s="730"/>
      <c r="G550" s="730"/>
      <c r="H550" s="730"/>
    </row>
    <row r="551" spans="1:8" ht="12.75">
      <c r="A551" s="730"/>
      <c r="B551" s="730"/>
      <c r="C551" s="730"/>
      <c r="D551" s="730"/>
      <c r="E551" s="730"/>
      <c r="F551" s="730"/>
      <c r="G551" s="730"/>
      <c r="H551" s="730"/>
    </row>
    <row r="552" spans="1:8" ht="12.75">
      <c r="A552" s="730"/>
      <c r="B552" s="730"/>
      <c r="C552" s="730"/>
      <c r="D552" s="730"/>
      <c r="E552" s="730"/>
      <c r="F552" s="730"/>
      <c r="G552" s="730"/>
      <c r="H552" s="730"/>
    </row>
    <row r="553" spans="1:8" ht="12.75">
      <c r="A553" s="730"/>
      <c r="B553" s="730"/>
      <c r="C553" s="730"/>
      <c r="D553" s="730"/>
      <c r="E553" s="730"/>
      <c r="F553" s="730"/>
      <c r="G553" s="730"/>
      <c r="H553" s="730"/>
    </row>
    <row r="554" spans="1:8" ht="12.75">
      <c r="A554" s="730"/>
      <c r="B554" s="730"/>
      <c r="C554" s="730"/>
      <c r="D554" s="730"/>
      <c r="E554" s="730"/>
      <c r="F554" s="730"/>
      <c r="G554" s="730"/>
      <c r="H554" s="730"/>
    </row>
    <row r="555" spans="1:8" ht="12.75">
      <c r="A555" s="730"/>
      <c r="B555" s="730"/>
      <c r="C555" s="730"/>
      <c r="D555" s="730"/>
      <c r="E555" s="730"/>
      <c r="F555" s="730"/>
      <c r="G555" s="730"/>
      <c r="H555" s="730"/>
    </row>
    <row r="556" spans="1:8" ht="12.75">
      <c r="A556" s="730"/>
      <c r="B556" s="730"/>
      <c r="C556" s="730"/>
      <c r="D556" s="730"/>
      <c r="E556" s="730"/>
      <c r="F556" s="730"/>
      <c r="G556" s="730"/>
      <c r="H556" s="730"/>
    </row>
    <row r="557" spans="1:8" ht="12.75">
      <c r="A557" s="730"/>
      <c r="B557" s="730"/>
      <c r="C557" s="730"/>
      <c r="D557" s="730"/>
      <c r="E557" s="730"/>
      <c r="F557" s="730"/>
      <c r="G557" s="730"/>
      <c r="H557" s="730"/>
    </row>
    <row r="558" spans="1:8" ht="12.75">
      <c r="A558" s="730"/>
      <c r="B558" s="730"/>
      <c r="C558" s="730"/>
      <c r="D558" s="730"/>
      <c r="E558" s="730"/>
      <c r="F558" s="730"/>
      <c r="G558" s="730"/>
      <c r="H558" s="730"/>
    </row>
    <row r="559" spans="1:8" ht="12.75">
      <c r="A559" s="730"/>
      <c r="B559" s="730"/>
      <c r="C559" s="730"/>
      <c r="D559" s="730"/>
      <c r="E559" s="730"/>
      <c r="F559" s="730"/>
      <c r="G559" s="730"/>
      <c r="H559" s="730"/>
    </row>
    <row r="560" spans="1:8" ht="12.75">
      <c r="A560" s="730"/>
      <c r="B560" s="730"/>
      <c r="C560" s="730"/>
      <c r="D560" s="730"/>
      <c r="E560" s="730"/>
      <c r="F560" s="730"/>
      <c r="G560" s="730"/>
      <c r="H560" s="730"/>
    </row>
    <row r="561" spans="1:8" ht="12.75">
      <c r="A561" s="730"/>
      <c r="B561" s="730"/>
      <c r="C561" s="730"/>
      <c r="D561" s="730"/>
      <c r="E561" s="730"/>
      <c r="F561" s="730"/>
      <c r="G561" s="730"/>
      <c r="H561" s="730"/>
    </row>
    <row r="562" spans="1:8" ht="12.75">
      <c r="A562" s="730"/>
      <c r="B562" s="730"/>
      <c r="C562" s="730"/>
      <c r="D562" s="730"/>
      <c r="E562" s="730"/>
      <c r="F562" s="730"/>
      <c r="G562" s="730"/>
      <c r="H562" s="730"/>
    </row>
    <row r="563" spans="1:8" ht="12.75">
      <c r="A563" s="730"/>
      <c r="B563" s="730"/>
      <c r="C563" s="730"/>
      <c r="D563" s="730"/>
      <c r="E563" s="730"/>
      <c r="F563" s="730"/>
      <c r="G563" s="730"/>
      <c r="H563" s="730"/>
    </row>
    <row r="564" spans="1:8" ht="12.75">
      <c r="A564" s="730"/>
      <c r="B564" s="730"/>
      <c r="C564" s="730"/>
      <c r="D564" s="730"/>
      <c r="E564" s="730"/>
      <c r="F564" s="730"/>
      <c r="G564" s="730"/>
      <c r="H564" s="730"/>
    </row>
    <row r="565" spans="1:8" ht="12.75">
      <c r="A565" s="730"/>
      <c r="B565" s="730"/>
      <c r="C565" s="730"/>
      <c r="D565" s="730"/>
      <c r="E565" s="730"/>
      <c r="F565" s="730"/>
      <c r="G565" s="730"/>
      <c r="H565" s="730"/>
    </row>
    <row r="566" spans="1:8" ht="12.75">
      <c r="A566" s="730"/>
      <c r="B566" s="730"/>
      <c r="C566" s="730"/>
      <c r="D566" s="730"/>
      <c r="E566" s="730"/>
      <c r="F566" s="730"/>
      <c r="G566" s="730"/>
      <c r="H566" s="730"/>
    </row>
    <row r="567" spans="1:8" ht="12.75">
      <c r="A567" s="730"/>
      <c r="B567" s="730"/>
      <c r="C567" s="730"/>
      <c r="D567" s="730"/>
      <c r="E567" s="730"/>
      <c r="F567" s="730"/>
      <c r="G567" s="730"/>
      <c r="H567" s="730"/>
    </row>
    <row r="568" spans="1:8" ht="12.75">
      <c r="A568" s="730"/>
      <c r="B568" s="730"/>
      <c r="C568" s="730"/>
      <c r="D568" s="730"/>
      <c r="E568" s="730"/>
      <c r="F568" s="730"/>
      <c r="G568" s="730"/>
      <c r="H568" s="730"/>
    </row>
    <row r="569" spans="1:8" ht="12.75">
      <c r="A569" s="730"/>
      <c r="B569" s="730"/>
      <c r="C569" s="730"/>
      <c r="D569" s="730"/>
      <c r="E569" s="730"/>
      <c r="F569" s="730"/>
      <c r="G569" s="730"/>
      <c r="H569" s="730"/>
    </row>
    <row r="570" spans="1:8" ht="12.75">
      <c r="A570" s="730"/>
      <c r="B570" s="730"/>
      <c r="C570" s="730"/>
      <c r="D570" s="730"/>
      <c r="E570" s="730"/>
      <c r="F570" s="730"/>
      <c r="G570" s="730"/>
      <c r="H570" s="730"/>
    </row>
    <row r="571" spans="1:8" ht="12.75">
      <c r="A571" s="730"/>
      <c r="B571" s="730"/>
      <c r="C571" s="730"/>
      <c r="D571" s="730"/>
      <c r="E571" s="730"/>
      <c r="F571" s="730"/>
      <c r="G571" s="730"/>
      <c r="H571" s="730"/>
    </row>
    <row r="572" spans="1:8" ht="12.75">
      <c r="A572" s="730"/>
      <c r="B572" s="730"/>
      <c r="C572" s="730"/>
      <c r="D572" s="730"/>
      <c r="E572" s="730"/>
      <c r="F572" s="730"/>
      <c r="G572" s="730"/>
      <c r="H572" s="730"/>
    </row>
    <row r="573" spans="1:8" ht="12.75">
      <c r="A573" s="730"/>
      <c r="B573" s="730"/>
      <c r="C573" s="730"/>
      <c r="D573" s="730"/>
      <c r="E573" s="730"/>
      <c r="F573" s="730"/>
      <c r="G573" s="730"/>
      <c r="H573" s="730"/>
    </row>
    <row r="574" spans="1:8" ht="12.75">
      <c r="A574" s="730"/>
      <c r="B574" s="730"/>
      <c r="C574" s="730"/>
      <c r="D574" s="730"/>
      <c r="E574" s="730"/>
      <c r="F574" s="730"/>
      <c r="G574" s="730"/>
      <c r="H574" s="730"/>
    </row>
    <row r="575" spans="1:8" ht="12.75">
      <c r="A575" s="730"/>
      <c r="B575" s="730"/>
      <c r="C575" s="730"/>
      <c r="D575" s="730"/>
      <c r="E575" s="730"/>
      <c r="F575" s="730"/>
      <c r="G575" s="730"/>
      <c r="H575" s="730"/>
    </row>
    <row r="576" spans="1:8" ht="12.75">
      <c r="A576" s="730"/>
      <c r="B576" s="730"/>
      <c r="C576" s="730"/>
      <c r="D576" s="730"/>
      <c r="E576" s="730"/>
      <c r="F576" s="730"/>
      <c r="G576" s="730"/>
      <c r="H576" s="730"/>
    </row>
    <row r="577" spans="1:8" ht="12.75">
      <c r="A577" s="730"/>
      <c r="B577" s="730"/>
      <c r="C577" s="730"/>
      <c r="D577" s="730"/>
      <c r="E577" s="730"/>
      <c r="F577" s="730"/>
      <c r="G577" s="730"/>
      <c r="H577" s="730"/>
    </row>
    <row r="578" spans="1:8" ht="12.75">
      <c r="A578" s="730"/>
      <c r="B578" s="730"/>
      <c r="C578" s="730"/>
      <c r="D578" s="730"/>
      <c r="E578" s="730"/>
      <c r="F578" s="730"/>
      <c r="G578" s="730"/>
      <c r="H578" s="730"/>
    </row>
    <row r="579" spans="1:8" ht="12.75">
      <c r="A579" s="730"/>
      <c r="B579" s="730"/>
      <c r="C579" s="730"/>
      <c r="D579" s="730"/>
      <c r="E579" s="730"/>
      <c r="F579" s="730"/>
      <c r="G579" s="730"/>
      <c r="H579" s="730"/>
    </row>
    <row r="580" spans="1:8" ht="12.75">
      <c r="A580" s="730"/>
      <c r="B580" s="730"/>
      <c r="C580" s="730"/>
      <c r="D580" s="730"/>
      <c r="E580" s="730"/>
      <c r="F580" s="730"/>
      <c r="G580" s="730"/>
      <c r="H580" s="730"/>
    </row>
    <row r="581" spans="1:8" ht="12.75">
      <c r="A581" s="730"/>
      <c r="B581" s="730"/>
      <c r="C581" s="730"/>
      <c r="D581" s="730"/>
      <c r="E581" s="730"/>
      <c r="F581" s="730"/>
      <c r="G581" s="730"/>
      <c r="H581" s="730"/>
    </row>
    <row r="582" spans="1:8" ht="12.75">
      <c r="A582" s="730"/>
      <c r="B582" s="730"/>
      <c r="C582" s="730"/>
      <c r="D582" s="730"/>
      <c r="E582" s="730"/>
      <c r="F582" s="730"/>
      <c r="G582" s="730"/>
      <c r="H582" s="730"/>
    </row>
    <row r="583" spans="1:8" ht="12.75">
      <c r="A583" s="730"/>
      <c r="B583" s="730"/>
      <c r="C583" s="730"/>
      <c r="D583" s="730"/>
      <c r="E583" s="730"/>
      <c r="F583" s="730"/>
      <c r="G583" s="730"/>
      <c r="H583" s="730"/>
    </row>
    <row r="584" spans="1:8" ht="12.75">
      <c r="A584" s="730"/>
      <c r="B584" s="730"/>
      <c r="C584" s="730"/>
      <c r="D584" s="730"/>
      <c r="E584" s="730"/>
      <c r="F584" s="730"/>
      <c r="G584" s="730"/>
      <c r="H584" s="730"/>
    </row>
    <row r="585" spans="1:8" ht="12.75">
      <c r="A585" s="730"/>
      <c r="B585" s="730"/>
      <c r="C585" s="730"/>
      <c r="D585" s="730"/>
      <c r="E585" s="730"/>
      <c r="F585" s="730"/>
      <c r="G585" s="730"/>
      <c r="H585" s="730"/>
    </row>
    <row r="586" spans="1:8" ht="12.75">
      <c r="A586" s="730"/>
      <c r="B586" s="730"/>
      <c r="C586" s="730"/>
      <c r="D586" s="730"/>
      <c r="E586" s="730"/>
      <c r="F586" s="730"/>
      <c r="G586" s="730"/>
      <c r="H586" s="730"/>
    </row>
  </sheetData>
  <mergeCells count="1">
    <mergeCell ref="C2:D2"/>
  </mergeCells>
  <printOptions/>
  <pageMargins left="0.43" right="0.17" top="1.34" bottom="0.56" header="0.35" footer="0.37"/>
  <pageSetup horizontalDpi="300" verticalDpi="300" orientation="landscape" paperSize="9" r:id="rId1"/>
  <headerFooter alignWithMargins="0">
    <oddHeader>&amp;L20. melléklet a .../...(....) önkormányzati rendelethez&amp;C
&amp;"Arial CE,Félkövér"&amp;13 2013. évi normatíva elszámolás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657"/>
  <sheetViews>
    <sheetView zoomScale="85" zoomScaleNormal="85" workbookViewId="0" topLeftCell="A40">
      <selection activeCell="A52" sqref="A52"/>
    </sheetView>
  </sheetViews>
  <sheetFormatPr defaultColWidth="9.00390625" defaultRowHeight="12.75"/>
  <cols>
    <col min="1" max="1" width="53.875" style="0" customWidth="1"/>
    <col min="2" max="2" width="19.125" style="0" bestFit="1" customWidth="1"/>
    <col min="3" max="3" width="35.625" style="0" customWidth="1"/>
    <col min="4" max="5" width="19.125" style="0" bestFit="1" customWidth="1"/>
    <col min="6" max="6" width="19.625" style="0" bestFit="1" customWidth="1"/>
    <col min="7" max="7" width="18.875" style="0" bestFit="1" customWidth="1"/>
    <col min="8" max="8" width="23.00390625" style="0" customWidth="1"/>
  </cols>
  <sheetData>
    <row r="1" spans="1:8" s="760" customFormat="1" ht="15">
      <c r="A1" s="759"/>
      <c r="B1" s="759"/>
      <c r="C1" s="759"/>
      <c r="D1" s="759"/>
      <c r="E1" s="759"/>
      <c r="F1" s="759"/>
      <c r="G1" s="759"/>
      <c r="H1" s="759"/>
    </row>
    <row r="2" spans="1:8" s="760" customFormat="1" ht="15.75">
      <c r="A2" s="761" t="s">
        <v>837</v>
      </c>
      <c r="B2" s="762"/>
      <c r="C2" s="762"/>
      <c r="D2" s="762"/>
      <c r="E2" s="763"/>
      <c r="F2" s="763"/>
      <c r="G2" s="763"/>
      <c r="H2" s="759"/>
    </row>
    <row r="3" spans="1:8" s="760" customFormat="1" ht="15.75">
      <c r="A3" s="761"/>
      <c r="B3" s="762"/>
      <c r="C3" s="762"/>
      <c r="D3" s="762"/>
      <c r="E3" s="882"/>
      <c r="F3" s="882"/>
      <c r="G3" s="763"/>
      <c r="H3" s="759"/>
    </row>
    <row r="4" spans="1:8" s="765" customFormat="1" ht="15.75">
      <c r="A4" s="885" t="s">
        <v>787</v>
      </c>
      <c r="B4" s="886"/>
      <c r="C4" s="887" t="s">
        <v>788</v>
      </c>
      <c r="D4" s="888"/>
      <c r="E4" s="889" t="s">
        <v>789</v>
      </c>
      <c r="F4" s="890"/>
      <c r="G4" s="764"/>
      <c r="H4" s="764"/>
    </row>
    <row r="5" spans="1:8" s="760" customFormat="1" ht="31.5">
      <c r="A5" s="766" t="s">
        <v>790</v>
      </c>
      <c r="B5" s="766" t="s">
        <v>309</v>
      </c>
      <c r="C5" s="767" t="s">
        <v>791</v>
      </c>
      <c r="D5" s="768" t="s">
        <v>309</v>
      </c>
      <c r="E5" s="769" t="s">
        <v>791</v>
      </c>
      <c r="F5" s="769" t="s">
        <v>309</v>
      </c>
      <c r="G5" s="759"/>
      <c r="H5" s="759"/>
    </row>
    <row r="6" spans="1:8" s="760" customFormat="1" ht="19.5" customHeight="1">
      <c r="A6" s="770"/>
      <c r="B6" s="771">
        <v>33565707</v>
      </c>
      <c r="C6" s="772"/>
      <c r="D6" s="773">
        <v>33565707</v>
      </c>
      <c r="E6" s="772"/>
      <c r="F6" s="773">
        <v>0</v>
      </c>
      <c r="G6" s="759"/>
      <c r="H6" s="759"/>
    </row>
    <row r="7" spans="1:8" s="760" customFormat="1" ht="19.5" customHeight="1">
      <c r="A7" s="770"/>
      <c r="B7" s="771">
        <v>47514600</v>
      </c>
      <c r="C7" s="772"/>
      <c r="D7" s="773">
        <v>47514600</v>
      </c>
      <c r="E7" s="772"/>
      <c r="F7" s="773"/>
      <c r="G7" s="759"/>
      <c r="H7" s="759"/>
    </row>
    <row r="8" spans="1:8" s="760" customFormat="1" ht="19.5" customHeight="1">
      <c r="A8" s="774"/>
      <c r="B8" s="775">
        <f>SUM(B6:B7)</f>
        <v>81080307</v>
      </c>
      <c r="C8" s="776"/>
      <c r="D8" s="777">
        <f>SUM(D6:D7)</f>
        <v>81080307</v>
      </c>
      <c r="E8" s="776"/>
      <c r="F8" s="777"/>
      <c r="G8" s="759"/>
      <c r="H8" s="759"/>
    </row>
    <row r="9" spans="1:8" s="760" customFormat="1" ht="15.75">
      <c r="A9" s="778"/>
      <c r="B9" s="779"/>
      <c r="C9" s="779"/>
      <c r="D9" s="780"/>
      <c r="E9" s="781"/>
      <c r="F9" s="782"/>
      <c r="G9" s="781"/>
      <c r="H9" s="759"/>
    </row>
    <row r="10" spans="1:8" s="760" customFormat="1" ht="15.75">
      <c r="A10" s="778"/>
      <c r="B10" s="779"/>
      <c r="C10" s="779"/>
      <c r="D10" s="780"/>
      <c r="E10" s="781"/>
      <c r="F10" s="782"/>
      <c r="G10" s="781"/>
      <c r="H10" s="759"/>
    </row>
    <row r="11" spans="1:8" s="760" customFormat="1" ht="15">
      <c r="A11" s="783"/>
      <c r="B11" s="783"/>
      <c r="C11" s="783"/>
      <c r="D11" s="783"/>
      <c r="E11" s="783"/>
      <c r="F11" s="783"/>
      <c r="G11" s="783"/>
      <c r="H11" s="759"/>
    </row>
    <row r="12" spans="1:8" s="760" customFormat="1" ht="15.75">
      <c r="A12" s="784" t="s">
        <v>838</v>
      </c>
      <c r="B12" s="785"/>
      <c r="C12" s="778"/>
      <c r="D12" s="780"/>
      <c r="E12" s="763"/>
      <c r="F12" s="785"/>
      <c r="G12" s="785"/>
      <c r="H12" s="759"/>
    </row>
    <row r="13" spans="1:8" s="760" customFormat="1" ht="15.75">
      <c r="A13" s="763"/>
      <c r="B13" s="785"/>
      <c r="C13" s="778"/>
      <c r="D13" s="780"/>
      <c r="E13" s="763"/>
      <c r="F13" s="785"/>
      <c r="G13" s="785"/>
      <c r="H13" s="759"/>
    </row>
    <row r="14" spans="1:8" s="765" customFormat="1" ht="15.75">
      <c r="A14" s="885" t="s">
        <v>787</v>
      </c>
      <c r="B14" s="886"/>
      <c r="C14" s="887" t="s">
        <v>788</v>
      </c>
      <c r="D14" s="888"/>
      <c r="E14" s="889" t="s">
        <v>789</v>
      </c>
      <c r="F14" s="890"/>
      <c r="G14" s="764"/>
      <c r="H14" s="764"/>
    </row>
    <row r="15" spans="1:8" s="760" customFormat="1" ht="31.5">
      <c r="A15" s="766" t="s">
        <v>790</v>
      </c>
      <c r="B15" s="766" t="s">
        <v>309</v>
      </c>
      <c r="C15" s="767" t="s">
        <v>791</v>
      </c>
      <c r="D15" s="768" t="s">
        <v>309</v>
      </c>
      <c r="E15" s="769" t="s">
        <v>791</v>
      </c>
      <c r="F15" s="769" t="s">
        <v>309</v>
      </c>
      <c r="G15" s="759"/>
      <c r="H15" s="759"/>
    </row>
    <row r="16" spans="1:8" s="760" customFormat="1" ht="19.5" customHeight="1">
      <c r="A16" s="786"/>
      <c r="B16" s="787">
        <v>114835509</v>
      </c>
      <c r="C16" s="788"/>
      <c r="D16" s="789">
        <v>114835509</v>
      </c>
      <c r="E16" s="790"/>
      <c r="F16" s="789">
        <f>D16-B16</f>
        <v>0</v>
      </c>
      <c r="G16" s="759"/>
      <c r="H16" s="759"/>
    </row>
    <row r="17" spans="1:8" s="760" customFormat="1" ht="15.75">
      <c r="A17" s="763"/>
      <c r="B17" s="778"/>
      <c r="C17" s="778"/>
      <c r="D17" s="791"/>
      <c r="E17" s="781"/>
      <c r="F17" s="779"/>
      <c r="G17" s="792"/>
      <c r="H17" s="759"/>
    </row>
    <row r="18" spans="1:8" s="760" customFormat="1" ht="15.75">
      <c r="A18" s="763"/>
      <c r="B18" s="779"/>
      <c r="C18" s="779"/>
      <c r="D18" s="780"/>
      <c r="E18" s="781"/>
      <c r="F18" s="782"/>
      <c r="G18" s="781"/>
      <c r="H18" s="759"/>
    </row>
    <row r="19" spans="1:8" s="760" customFormat="1" ht="15">
      <c r="A19" s="793"/>
      <c r="B19" s="794"/>
      <c r="C19" s="795"/>
      <c r="D19" s="794"/>
      <c r="E19" s="794"/>
      <c r="F19" s="795"/>
      <c r="G19" s="795"/>
      <c r="H19" s="759"/>
    </row>
    <row r="20" spans="1:8" s="760" customFormat="1" ht="15.75">
      <c r="A20" s="796" t="s">
        <v>792</v>
      </c>
      <c r="B20" s="794"/>
      <c r="C20" s="795"/>
      <c r="D20" s="794"/>
      <c r="E20" s="794"/>
      <c r="F20" s="795"/>
      <c r="G20" s="795"/>
      <c r="H20" s="759"/>
    </row>
    <row r="21" spans="1:8" s="765" customFormat="1" ht="31.5">
      <c r="A21" s="797" t="s">
        <v>793</v>
      </c>
      <c r="B21" s="755" t="s">
        <v>840</v>
      </c>
      <c r="C21" s="755" t="s">
        <v>839</v>
      </c>
      <c r="D21" s="755" t="s">
        <v>794</v>
      </c>
      <c r="E21" s="755" t="s">
        <v>841</v>
      </c>
      <c r="F21" s="756" t="s">
        <v>796</v>
      </c>
      <c r="G21" s="756" t="s">
        <v>797</v>
      </c>
      <c r="H21" s="764"/>
    </row>
    <row r="22" spans="1:8" s="760" customFormat="1" ht="19.5" customHeight="1">
      <c r="A22" s="798" t="s">
        <v>798</v>
      </c>
      <c r="B22" s="799">
        <v>47</v>
      </c>
      <c r="C22" s="799">
        <v>88736000</v>
      </c>
      <c r="D22" s="800">
        <v>47</v>
      </c>
      <c r="E22" s="799">
        <v>88736000</v>
      </c>
      <c r="F22" s="799">
        <f aca="true" t="shared" si="0" ref="F22:G28">D22-B22</f>
        <v>0</v>
      </c>
      <c r="G22" s="799">
        <f t="shared" si="0"/>
        <v>0</v>
      </c>
      <c r="H22" s="759"/>
    </row>
    <row r="23" spans="1:8" s="760" customFormat="1" ht="19.5" customHeight="1">
      <c r="A23" s="798" t="s">
        <v>799</v>
      </c>
      <c r="B23" s="799">
        <v>23</v>
      </c>
      <c r="C23" s="799">
        <v>25024000</v>
      </c>
      <c r="D23" s="800">
        <v>23</v>
      </c>
      <c r="E23" s="799">
        <v>25024000</v>
      </c>
      <c r="F23" s="799">
        <f t="shared" si="0"/>
        <v>0</v>
      </c>
      <c r="G23" s="799">
        <f t="shared" si="0"/>
        <v>0</v>
      </c>
      <c r="H23" s="759"/>
    </row>
    <row r="24" spans="1:8" s="760" customFormat="1" ht="19.5" customHeight="1">
      <c r="A24" s="798" t="s">
        <v>800</v>
      </c>
      <c r="B24" s="799">
        <v>47</v>
      </c>
      <c r="C24" s="799">
        <v>44368000</v>
      </c>
      <c r="D24" s="800">
        <v>45</v>
      </c>
      <c r="E24" s="799">
        <v>42480000</v>
      </c>
      <c r="F24" s="799">
        <f t="shared" si="0"/>
        <v>-2</v>
      </c>
      <c r="G24" s="799">
        <f t="shared" si="0"/>
        <v>-1888000</v>
      </c>
      <c r="H24" s="759"/>
    </row>
    <row r="25" spans="1:8" s="760" customFormat="1" ht="19.5" customHeight="1">
      <c r="A25" s="798" t="s">
        <v>801</v>
      </c>
      <c r="B25" s="801">
        <v>39</v>
      </c>
      <c r="C25" s="801">
        <v>21216000</v>
      </c>
      <c r="D25" s="800">
        <v>32</v>
      </c>
      <c r="E25" s="799">
        <v>17408000</v>
      </c>
      <c r="F25" s="799">
        <f t="shared" si="0"/>
        <v>-7</v>
      </c>
      <c r="G25" s="799">
        <f t="shared" si="0"/>
        <v>-3808000</v>
      </c>
      <c r="H25" s="759"/>
    </row>
    <row r="26" spans="1:8" s="760" customFormat="1" ht="30.75" customHeight="1">
      <c r="A26" s="802" t="s">
        <v>802</v>
      </c>
      <c r="B26" s="801">
        <v>47</v>
      </c>
      <c r="C26" s="801">
        <v>12365700</v>
      </c>
      <c r="D26" s="800">
        <v>45</v>
      </c>
      <c r="E26" s="799">
        <v>11839500</v>
      </c>
      <c r="F26" s="799">
        <f t="shared" si="0"/>
        <v>-2</v>
      </c>
      <c r="G26" s="799">
        <f t="shared" si="0"/>
        <v>-526200</v>
      </c>
      <c r="H26" s="759"/>
    </row>
    <row r="27" spans="1:8" s="760" customFormat="1" ht="19.5" customHeight="1">
      <c r="A27" s="798" t="s">
        <v>803</v>
      </c>
      <c r="B27" s="801">
        <v>560</v>
      </c>
      <c r="C27" s="801">
        <v>20160000</v>
      </c>
      <c r="D27" s="800">
        <v>563</v>
      </c>
      <c r="E27" s="799">
        <v>20268000</v>
      </c>
      <c r="F27" s="799">
        <f t="shared" si="0"/>
        <v>3</v>
      </c>
      <c r="G27" s="799">
        <f t="shared" si="0"/>
        <v>108000</v>
      </c>
      <c r="H27" s="759"/>
    </row>
    <row r="28" spans="1:8" s="760" customFormat="1" ht="19.5" customHeight="1">
      <c r="A28" s="798" t="s">
        <v>804</v>
      </c>
      <c r="B28" s="801">
        <v>540</v>
      </c>
      <c r="C28" s="801">
        <v>9720000</v>
      </c>
      <c r="D28" s="800">
        <v>513</v>
      </c>
      <c r="E28" s="799">
        <v>9234000</v>
      </c>
      <c r="F28" s="799">
        <f t="shared" si="0"/>
        <v>-27</v>
      </c>
      <c r="G28" s="799">
        <f t="shared" si="0"/>
        <v>-486000</v>
      </c>
      <c r="H28" s="759"/>
    </row>
    <row r="29" spans="1:8" s="760" customFormat="1" ht="19.5" customHeight="1">
      <c r="A29" s="803" t="s">
        <v>805</v>
      </c>
      <c r="B29" s="801"/>
      <c r="C29" s="801">
        <v>-6780200</v>
      </c>
      <c r="D29" s="800"/>
      <c r="E29" s="799"/>
      <c r="F29" s="799"/>
      <c r="G29" s="799"/>
      <c r="H29" s="759"/>
    </row>
    <row r="30" spans="1:8" s="760" customFormat="1" ht="19.5" customHeight="1">
      <c r="A30" s="804" t="s">
        <v>806</v>
      </c>
      <c r="B30" s="805"/>
      <c r="C30" s="806">
        <f>SUM(C21:C29)</f>
        <v>214809500</v>
      </c>
      <c r="D30" s="807"/>
      <c r="E30" s="777">
        <f>SUM(E22:E29)</f>
        <v>214989500</v>
      </c>
      <c r="F30" s="777"/>
      <c r="G30" s="777">
        <f>E30-C30</f>
        <v>180000</v>
      </c>
      <c r="H30" s="759"/>
    </row>
    <row r="31" spans="1:8" s="760" customFormat="1" ht="15">
      <c r="A31" s="793"/>
      <c r="B31" s="759"/>
      <c r="C31" s="759"/>
      <c r="D31" s="808"/>
      <c r="E31" s="795"/>
      <c r="F31" s="795"/>
      <c r="G31" s="795"/>
      <c r="H31" s="759"/>
    </row>
    <row r="32" spans="1:8" s="760" customFormat="1" ht="31.5">
      <c r="A32" s="809" t="s">
        <v>793</v>
      </c>
      <c r="B32" s="757" t="s">
        <v>840</v>
      </c>
      <c r="C32" s="757" t="s">
        <v>795</v>
      </c>
      <c r="D32" s="757" t="s">
        <v>840</v>
      </c>
      <c r="E32" s="757" t="s">
        <v>841</v>
      </c>
      <c r="F32" s="758" t="s">
        <v>796</v>
      </c>
      <c r="G32" s="758" t="s">
        <v>797</v>
      </c>
      <c r="H32" s="759"/>
    </row>
    <row r="33" spans="1:8" s="760" customFormat="1" ht="19.5" customHeight="1">
      <c r="A33" s="798" t="s">
        <v>807</v>
      </c>
      <c r="B33" s="810">
        <v>838</v>
      </c>
      <c r="C33" s="799">
        <f>B33*102000</f>
        <v>85476000</v>
      </c>
      <c r="D33" s="810">
        <v>810</v>
      </c>
      <c r="E33" s="799">
        <f>102000*D33</f>
        <v>82620000</v>
      </c>
      <c r="F33" s="799">
        <f>D33-B33</f>
        <v>-28</v>
      </c>
      <c r="G33" s="799"/>
      <c r="H33" s="759"/>
    </row>
    <row r="34" spans="1:8" s="760" customFormat="1" ht="19.5" customHeight="1">
      <c r="A34" s="798" t="s">
        <v>808</v>
      </c>
      <c r="B34" s="810">
        <v>160</v>
      </c>
      <c r="C34" s="799">
        <f>B34*102000</f>
        <v>16320000</v>
      </c>
      <c r="D34" s="810">
        <v>149</v>
      </c>
      <c r="E34" s="799">
        <f>102000*D34</f>
        <v>15198000</v>
      </c>
      <c r="F34" s="799">
        <f>D34-B34</f>
        <v>-11</v>
      </c>
      <c r="G34" s="799"/>
      <c r="H34" s="759"/>
    </row>
    <row r="35" spans="1:8" s="760" customFormat="1" ht="19.5" customHeight="1">
      <c r="A35" s="798" t="s">
        <v>809</v>
      </c>
      <c r="B35" s="810">
        <v>69</v>
      </c>
      <c r="C35" s="799">
        <f>B35*102000</f>
        <v>7038000</v>
      </c>
      <c r="D35" s="810">
        <v>60</v>
      </c>
      <c r="E35" s="799">
        <f>102000*D35</f>
        <v>6120000</v>
      </c>
      <c r="F35" s="799">
        <f>D35-B35</f>
        <v>-9</v>
      </c>
      <c r="G35" s="799"/>
      <c r="H35" s="759"/>
    </row>
    <row r="36" spans="1:8" s="760" customFormat="1" ht="19.5" customHeight="1">
      <c r="A36" s="809" t="s">
        <v>810</v>
      </c>
      <c r="B36" s="810">
        <f>SUM(B33:B35)</f>
        <v>1067</v>
      </c>
      <c r="C36" s="811">
        <f>SUM(C33:C35)</f>
        <v>108834000</v>
      </c>
      <c r="D36" s="810"/>
      <c r="E36" s="799"/>
      <c r="F36" s="799"/>
      <c r="G36" s="799"/>
      <c r="H36" s="759"/>
    </row>
    <row r="37" spans="1:8" s="760" customFormat="1" ht="19.5" customHeight="1">
      <c r="A37" s="803" t="s">
        <v>811</v>
      </c>
      <c r="B37" s="799"/>
      <c r="C37" s="799"/>
      <c r="D37" s="800"/>
      <c r="E37" s="799"/>
      <c r="F37" s="799"/>
      <c r="G37" s="812"/>
      <c r="H37" s="759"/>
    </row>
    <row r="38" spans="1:8" s="760" customFormat="1" ht="19.5" customHeight="1">
      <c r="A38" s="803" t="s">
        <v>812</v>
      </c>
      <c r="B38" s="799">
        <v>-40</v>
      </c>
      <c r="C38" s="799">
        <v>-4080000</v>
      </c>
      <c r="D38" s="800"/>
      <c r="E38" s="799"/>
      <c r="F38" s="799"/>
      <c r="G38" s="812"/>
      <c r="H38" s="759"/>
    </row>
    <row r="39" spans="1:8" s="760" customFormat="1" ht="19.5" customHeight="1">
      <c r="A39" s="803" t="s">
        <v>805</v>
      </c>
      <c r="B39" s="799">
        <v>-88</v>
      </c>
      <c r="C39" s="799">
        <v>-8976000</v>
      </c>
      <c r="D39" s="800"/>
      <c r="E39" s="799"/>
      <c r="F39" s="799"/>
      <c r="G39" s="812"/>
      <c r="H39" s="759"/>
    </row>
    <row r="40" spans="1:8" s="760" customFormat="1" ht="19.5" customHeight="1">
      <c r="A40" s="804" t="s">
        <v>806</v>
      </c>
      <c r="B40" s="777">
        <f>SUM(B36:B39)</f>
        <v>939</v>
      </c>
      <c r="C40" s="777">
        <f>SUM(C36:C39)</f>
        <v>95778000</v>
      </c>
      <c r="D40" s="777">
        <f>SUM(D33:D39)</f>
        <v>1019</v>
      </c>
      <c r="E40" s="777">
        <f>SUM(E33:E39)</f>
        <v>103938000</v>
      </c>
      <c r="F40" s="777">
        <f>D40-B40</f>
        <v>80</v>
      </c>
      <c r="G40" s="777">
        <f>E40-(C40+C44)</f>
        <v>8160000</v>
      </c>
      <c r="H40" s="759"/>
    </row>
    <row r="41" spans="1:8" s="760" customFormat="1" ht="15">
      <c r="A41" s="759"/>
      <c r="B41" s="759"/>
      <c r="C41" s="759"/>
      <c r="D41" s="759"/>
      <c r="E41" s="759"/>
      <c r="F41" s="759"/>
      <c r="G41" s="759"/>
      <c r="H41" s="759"/>
    </row>
    <row r="42" spans="1:8" s="760" customFormat="1" ht="14.25">
      <c r="A42" s="813"/>
      <c r="B42" s="813"/>
      <c r="C42" s="813"/>
      <c r="D42" s="813"/>
      <c r="E42" s="813"/>
      <c r="F42" s="813"/>
      <c r="G42" s="813"/>
      <c r="H42" s="813"/>
    </row>
    <row r="43" spans="1:8" s="759" customFormat="1" ht="15.75">
      <c r="A43" s="891" t="s">
        <v>813</v>
      </c>
      <c r="B43" s="891"/>
      <c r="C43" s="891"/>
      <c r="D43" s="891"/>
      <c r="E43" s="891"/>
      <c r="F43" s="891"/>
      <c r="G43" s="891"/>
      <c r="H43" s="891"/>
    </row>
    <row r="44" spans="1:8" s="759" customFormat="1" ht="15.75">
      <c r="A44" s="814" t="s">
        <v>14</v>
      </c>
      <c r="B44" s="814"/>
      <c r="C44" s="814"/>
      <c r="D44" s="783"/>
      <c r="E44" s="763"/>
      <c r="F44" s="763"/>
      <c r="G44" s="763"/>
      <c r="H44" s="763"/>
    </row>
    <row r="45" spans="1:8" s="764" customFormat="1" ht="15.75">
      <c r="A45" s="815"/>
      <c r="B45" s="883" t="s">
        <v>787</v>
      </c>
      <c r="C45" s="883"/>
      <c r="D45" s="883"/>
      <c r="E45" s="884" t="s">
        <v>788</v>
      </c>
      <c r="F45" s="884"/>
      <c r="G45" s="883" t="s">
        <v>789</v>
      </c>
      <c r="H45" s="883"/>
    </row>
    <row r="46" spans="1:8" s="764" customFormat="1" ht="31.5">
      <c r="A46" s="816" t="s">
        <v>3</v>
      </c>
      <c r="B46" s="817" t="s">
        <v>790</v>
      </c>
      <c r="C46" s="817" t="s">
        <v>814</v>
      </c>
      <c r="D46" s="817" t="s">
        <v>815</v>
      </c>
      <c r="E46" s="817" t="s">
        <v>816</v>
      </c>
      <c r="F46" s="817" t="s">
        <v>309</v>
      </c>
      <c r="G46" s="817" t="s">
        <v>817</v>
      </c>
      <c r="H46" s="817" t="s">
        <v>818</v>
      </c>
    </row>
    <row r="47" spans="1:8" s="760" customFormat="1" ht="19.5" customHeight="1">
      <c r="A47" s="818" t="s">
        <v>819</v>
      </c>
      <c r="B47" s="819">
        <v>55360</v>
      </c>
      <c r="C47" s="820">
        <v>125</v>
      </c>
      <c r="D47" s="821">
        <f>C47*B47</f>
        <v>6920000</v>
      </c>
      <c r="E47" s="820">
        <v>139</v>
      </c>
      <c r="F47" s="821">
        <v>7695040</v>
      </c>
      <c r="G47" s="820">
        <f aca="true" t="shared" si="1" ref="G47:G55">E47-C47</f>
        <v>14</v>
      </c>
      <c r="H47" s="822">
        <f aca="true" t="shared" si="2" ref="H47:H55">F47-D47</f>
        <v>775040</v>
      </c>
    </row>
    <row r="48" spans="1:8" s="760" customFormat="1" ht="19.5" customHeight="1">
      <c r="A48" s="823" t="s">
        <v>820</v>
      </c>
      <c r="B48" s="819">
        <v>188500</v>
      </c>
      <c r="C48" s="820">
        <v>401</v>
      </c>
      <c r="D48" s="821">
        <f>C48*B48</f>
        <v>75588500</v>
      </c>
      <c r="E48" s="820">
        <v>473</v>
      </c>
      <c r="F48" s="821">
        <v>89160500</v>
      </c>
      <c r="G48" s="820">
        <f t="shared" si="1"/>
        <v>72</v>
      </c>
      <c r="H48" s="822">
        <f t="shared" si="2"/>
        <v>13572000</v>
      </c>
    </row>
    <row r="49" spans="1:8" s="760" customFormat="1" ht="19.5" customHeight="1">
      <c r="A49" s="823" t="s">
        <v>821</v>
      </c>
      <c r="B49" s="819">
        <v>163500</v>
      </c>
      <c r="C49" s="820">
        <v>70</v>
      </c>
      <c r="D49" s="821">
        <v>11445000</v>
      </c>
      <c r="E49" s="820">
        <v>65</v>
      </c>
      <c r="F49" s="821">
        <v>10627500</v>
      </c>
      <c r="G49" s="820">
        <f t="shared" si="1"/>
        <v>-5</v>
      </c>
      <c r="H49" s="822">
        <f t="shared" si="2"/>
        <v>-817500</v>
      </c>
    </row>
    <row r="50" spans="1:8" s="760" customFormat="1" ht="19.5" customHeight="1">
      <c r="A50" s="823" t="s">
        <v>822</v>
      </c>
      <c r="B50" s="819">
        <v>515185</v>
      </c>
      <c r="C50" s="820">
        <v>24</v>
      </c>
      <c r="D50" s="821">
        <v>12364440</v>
      </c>
      <c r="E50" s="820">
        <v>23</v>
      </c>
      <c r="F50" s="821">
        <v>11849255</v>
      </c>
      <c r="G50" s="820">
        <f t="shared" si="1"/>
        <v>-1</v>
      </c>
      <c r="H50" s="822">
        <f t="shared" si="2"/>
        <v>-515185</v>
      </c>
    </row>
    <row r="51" spans="1:8" s="760" customFormat="1" ht="19.5" customHeight="1">
      <c r="A51" s="823" t="s">
        <v>823</v>
      </c>
      <c r="B51" s="819">
        <v>1975000</v>
      </c>
      <c r="C51" s="824">
        <v>6.2078</v>
      </c>
      <c r="D51" s="825">
        <v>12260405</v>
      </c>
      <c r="E51" s="824">
        <v>6.2078</v>
      </c>
      <c r="F51" s="821">
        <v>12260405</v>
      </c>
      <c r="G51" s="820">
        <f t="shared" si="1"/>
        <v>0</v>
      </c>
      <c r="H51" s="822">
        <f t="shared" si="2"/>
        <v>0</v>
      </c>
    </row>
    <row r="52" spans="1:8" s="760" customFormat="1" ht="19.5" customHeight="1">
      <c r="A52" s="823" t="s">
        <v>824</v>
      </c>
      <c r="B52" s="819">
        <v>1975000</v>
      </c>
      <c r="C52" s="824">
        <v>6.0137</v>
      </c>
      <c r="D52" s="825">
        <v>11877058</v>
      </c>
      <c r="E52" s="824">
        <v>6.0137</v>
      </c>
      <c r="F52" s="821">
        <v>11877058</v>
      </c>
      <c r="G52" s="820">
        <f t="shared" si="1"/>
        <v>0</v>
      </c>
      <c r="H52" s="822">
        <f t="shared" si="2"/>
        <v>0</v>
      </c>
    </row>
    <row r="53" spans="1:8" s="760" customFormat="1" ht="19.5" customHeight="1">
      <c r="A53" s="823" t="s">
        <v>825</v>
      </c>
      <c r="B53" s="819"/>
      <c r="C53" s="820">
        <v>30221</v>
      </c>
      <c r="D53" s="825">
        <v>9066300</v>
      </c>
      <c r="E53" s="820">
        <v>31039</v>
      </c>
      <c r="F53" s="821">
        <v>9311700</v>
      </c>
      <c r="G53" s="820">
        <f t="shared" si="1"/>
        <v>818</v>
      </c>
      <c r="H53" s="822">
        <f t="shared" si="2"/>
        <v>245400</v>
      </c>
    </row>
    <row r="54" spans="1:8" s="760" customFormat="1" ht="19.5" customHeight="1">
      <c r="A54" s="823" t="s">
        <v>826</v>
      </c>
      <c r="B54" s="819"/>
      <c r="C54" s="820">
        <v>30221</v>
      </c>
      <c r="D54" s="825">
        <v>9066300</v>
      </c>
      <c r="E54" s="820">
        <v>30069</v>
      </c>
      <c r="F54" s="821">
        <v>9020700</v>
      </c>
      <c r="G54" s="820">
        <f t="shared" si="1"/>
        <v>-152</v>
      </c>
      <c r="H54" s="822">
        <f t="shared" si="2"/>
        <v>-45600</v>
      </c>
    </row>
    <row r="55" spans="1:8" s="760" customFormat="1" ht="19.5" customHeight="1">
      <c r="A55" s="826" t="s">
        <v>827</v>
      </c>
      <c r="B55" s="819">
        <v>494100</v>
      </c>
      <c r="C55" s="827">
        <v>42</v>
      </c>
      <c r="D55" s="828">
        <f>C55*B55</f>
        <v>20752200</v>
      </c>
      <c r="E55" s="829">
        <v>35</v>
      </c>
      <c r="F55" s="821">
        <v>17293500</v>
      </c>
      <c r="G55" s="827">
        <f t="shared" si="1"/>
        <v>-7</v>
      </c>
      <c r="H55" s="822">
        <f t="shared" si="2"/>
        <v>-3458700</v>
      </c>
    </row>
    <row r="56" spans="1:8" s="760" customFormat="1" ht="19.5" customHeight="1">
      <c r="A56" s="826" t="s">
        <v>828</v>
      </c>
      <c r="B56" s="819">
        <v>10585</v>
      </c>
      <c r="C56" s="827">
        <v>8484</v>
      </c>
      <c r="D56" s="828">
        <v>5090400</v>
      </c>
      <c r="E56" s="829">
        <v>600</v>
      </c>
      <c r="F56" s="821">
        <v>4993800</v>
      </c>
      <c r="G56" s="827"/>
      <c r="H56" s="822">
        <f aca="true" t="shared" si="3" ref="H56:H69">F56-D56</f>
        <v>-96600</v>
      </c>
    </row>
    <row r="57" spans="1:8" s="760" customFormat="1" ht="19.5" customHeight="1">
      <c r="A57" s="830" t="s">
        <v>829</v>
      </c>
      <c r="B57" s="831">
        <v>102000</v>
      </c>
      <c r="C57" s="832"/>
      <c r="D57" s="833">
        <v>816000</v>
      </c>
      <c r="E57" s="834">
        <v>8</v>
      </c>
      <c r="F57" s="835">
        <v>816000</v>
      </c>
      <c r="G57" s="832">
        <f>E57-C57</f>
        <v>8</v>
      </c>
      <c r="H57" s="836">
        <f t="shared" si="3"/>
        <v>0</v>
      </c>
    </row>
    <row r="58" spans="1:8" s="760" customFormat="1" ht="19.5" customHeight="1">
      <c r="A58" s="826" t="s">
        <v>830</v>
      </c>
      <c r="B58" s="819">
        <v>268200</v>
      </c>
      <c r="C58" s="827">
        <v>4</v>
      </c>
      <c r="D58" s="828">
        <f>C58*B58</f>
        <v>1072800</v>
      </c>
      <c r="E58" s="829">
        <v>4</v>
      </c>
      <c r="F58" s="821">
        <v>1072800</v>
      </c>
      <c r="G58" s="827"/>
      <c r="H58" s="837">
        <f t="shared" si="3"/>
        <v>0</v>
      </c>
    </row>
    <row r="59" spans="1:8" s="760" customFormat="1" ht="19.5" customHeight="1">
      <c r="A59" s="826" t="s">
        <v>831</v>
      </c>
      <c r="B59" s="819"/>
      <c r="C59" s="827">
        <v>10937</v>
      </c>
      <c r="D59" s="828">
        <v>6562200</v>
      </c>
      <c r="E59" s="827">
        <v>10585</v>
      </c>
      <c r="F59" s="821">
        <v>6351000</v>
      </c>
      <c r="G59" s="827"/>
      <c r="H59" s="837">
        <f t="shared" si="3"/>
        <v>-211200</v>
      </c>
    </row>
    <row r="60" spans="1:8" s="760" customFormat="1" ht="19.5" customHeight="1">
      <c r="A60" s="838" t="s">
        <v>832</v>
      </c>
      <c r="B60" s="839">
        <v>550000</v>
      </c>
      <c r="C60" s="840">
        <v>20</v>
      </c>
      <c r="D60" s="825">
        <f>SUM(C60*B60)</f>
        <v>11000000</v>
      </c>
      <c r="E60" s="840">
        <v>21</v>
      </c>
      <c r="F60" s="821">
        <f>B60*E60</f>
        <v>11550000</v>
      </c>
      <c r="G60" s="827">
        <f>E60-C60</f>
        <v>1</v>
      </c>
      <c r="H60" s="822">
        <f t="shared" si="3"/>
        <v>550000</v>
      </c>
    </row>
    <row r="61" spans="1:8" s="760" customFormat="1" ht="19.5" customHeight="1">
      <c r="A61" s="830" t="s">
        <v>833</v>
      </c>
      <c r="B61" s="842">
        <v>102000</v>
      </c>
      <c r="C61" s="843"/>
      <c r="D61" s="844">
        <v>1326000</v>
      </c>
      <c r="E61" s="843">
        <v>13</v>
      </c>
      <c r="F61" s="835">
        <v>1326000</v>
      </c>
      <c r="G61" s="832">
        <f>E61-C61</f>
        <v>13</v>
      </c>
      <c r="H61" s="836">
        <f t="shared" si="3"/>
        <v>0</v>
      </c>
    </row>
    <row r="62" spans="1:8" s="760" customFormat="1" ht="19.5" customHeight="1">
      <c r="A62" s="826" t="s">
        <v>834</v>
      </c>
      <c r="B62" s="839">
        <v>1996550</v>
      </c>
      <c r="C62" s="840">
        <v>1</v>
      </c>
      <c r="D62" s="825">
        <v>1996550</v>
      </c>
      <c r="E62" s="840">
        <v>1</v>
      </c>
      <c r="F62" s="821">
        <v>1996550</v>
      </c>
      <c r="G62" s="827">
        <f>E62-C62</f>
        <v>0</v>
      </c>
      <c r="H62" s="822">
        <f t="shared" si="3"/>
        <v>0</v>
      </c>
    </row>
    <row r="63" spans="1:8" s="760" customFormat="1" ht="19.5" customHeight="1">
      <c r="A63" s="826" t="s">
        <v>835</v>
      </c>
      <c r="B63" s="839"/>
      <c r="C63" s="840">
        <v>14</v>
      </c>
      <c r="D63" s="825">
        <v>7700000</v>
      </c>
      <c r="E63" s="840">
        <v>14</v>
      </c>
      <c r="F63" s="821">
        <v>7700000</v>
      </c>
      <c r="G63" s="827"/>
      <c r="H63" s="822">
        <f t="shared" si="3"/>
        <v>0</v>
      </c>
    </row>
    <row r="64" spans="1:8" s="760" customFormat="1" ht="19.5" customHeight="1">
      <c r="A64" s="838" t="s">
        <v>836</v>
      </c>
      <c r="B64" s="839">
        <v>2606040</v>
      </c>
      <c r="C64" s="840">
        <v>7</v>
      </c>
      <c r="D64" s="825">
        <v>18242280</v>
      </c>
      <c r="E64" s="840">
        <v>7</v>
      </c>
      <c r="F64" s="821">
        <v>18242280</v>
      </c>
      <c r="G64" s="827"/>
      <c r="H64" s="822">
        <f t="shared" si="3"/>
        <v>0</v>
      </c>
    </row>
    <row r="65" spans="1:8" s="760" customFormat="1" ht="19.5" customHeight="1">
      <c r="A65" s="845" t="s">
        <v>810</v>
      </c>
      <c r="B65" s="842"/>
      <c r="C65" s="843"/>
      <c r="D65" s="833">
        <f>SUM(D47:D64)</f>
        <v>223146433</v>
      </c>
      <c r="E65" s="833"/>
      <c r="F65" s="833">
        <f>SUM(F47:F64)</f>
        <v>233144088</v>
      </c>
      <c r="G65" s="832"/>
      <c r="H65" s="836">
        <f t="shared" si="3"/>
        <v>9997655</v>
      </c>
    </row>
    <row r="66" spans="1:8" s="760" customFormat="1" ht="19.5" customHeight="1">
      <c r="A66" s="826" t="s">
        <v>811</v>
      </c>
      <c r="B66" s="839"/>
      <c r="C66" s="840"/>
      <c r="D66" s="846"/>
      <c r="E66" s="840"/>
      <c r="F66" s="821"/>
      <c r="G66" s="827"/>
      <c r="H66" s="822">
        <f t="shared" si="3"/>
        <v>0</v>
      </c>
    </row>
    <row r="67" spans="1:8" s="760" customFormat="1" ht="19.5" customHeight="1">
      <c r="A67" s="826" t="s">
        <v>812</v>
      </c>
      <c r="B67" s="839"/>
      <c r="C67" s="840"/>
      <c r="D67" s="847">
        <v>11428500</v>
      </c>
      <c r="E67" s="840"/>
      <c r="F67" s="821"/>
      <c r="G67" s="827"/>
      <c r="H67" s="822">
        <f t="shared" si="3"/>
        <v>-11428500</v>
      </c>
    </row>
    <row r="68" spans="1:8" s="760" customFormat="1" ht="19.5" customHeight="1">
      <c r="A68" s="826" t="s">
        <v>805</v>
      </c>
      <c r="B68" s="839"/>
      <c r="C68" s="840"/>
      <c r="D68" s="847">
        <v>-2467500</v>
      </c>
      <c r="E68" s="840"/>
      <c r="F68" s="821"/>
      <c r="G68" s="827"/>
      <c r="H68" s="822">
        <f t="shared" si="3"/>
        <v>2467500</v>
      </c>
    </row>
    <row r="69" spans="1:8" s="760" customFormat="1" ht="19.5" customHeight="1">
      <c r="A69" s="848" t="s">
        <v>561</v>
      </c>
      <c r="B69" s="849"/>
      <c r="C69" s="849"/>
      <c r="D69" s="850">
        <f>D65+D66+D67+D68</f>
        <v>232107433</v>
      </c>
      <c r="E69" s="850"/>
      <c r="F69" s="850">
        <f>SUM(F47:F64)</f>
        <v>233144088</v>
      </c>
      <c r="G69" s="850"/>
      <c r="H69" s="836">
        <f t="shared" si="3"/>
        <v>1036655</v>
      </c>
    </row>
    <row r="70" spans="1:8" s="760" customFormat="1" ht="12.75">
      <c r="A70" s="221"/>
      <c r="B70" s="221"/>
      <c r="C70" s="221"/>
      <c r="D70" s="221"/>
      <c r="E70" s="221"/>
      <c r="F70" s="221"/>
      <c r="G70" s="221"/>
      <c r="H70" s="221"/>
    </row>
    <row r="71" spans="1:8" s="760" customFormat="1" ht="12.75">
      <c r="A71" s="221"/>
      <c r="B71" s="221"/>
      <c r="C71" s="221"/>
      <c r="D71" s="221"/>
      <c r="E71" s="221"/>
      <c r="F71" s="221"/>
      <c r="G71" s="221"/>
      <c r="H71" s="221"/>
    </row>
    <row r="72" spans="1:8" s="760" customFormat="1" ht="12.75">
      <c r="A72" s="221"/>
      <c r="B72" s="221"/>
      <c r="C72" s="221"/>
      <c r="D72" s="221"/>
      <c r="E72" s="221"/>
      <c r="F72" s="221"/>
      <c r="G72" s="221"/>
      <c r="H72" s="221"/>
    </row>
    <row r="73" spans="1:8" s="760" customFormat="1" ht="12.75">
      <c r="A73" s="221"/>
      <c r="B73" s="221"/>
      <c r="C73" s="221"/>
      <c r="D73" s="221"/>
      <c r="E73" s="221"/>
      <c r="F73" s="221"/>
      <c r="G73" s="221"/>
      <c r="H73" s="221"/>
    </row>
    <row r="74" spans="1:8" s="760" customFormat="1" ht="12.75">
      <c r="A74" s="221"/>
      <c r="B74" s="221"/>
      <c r="C74" s="221"/>
      <c r="D74" s="221"/>
      <c r="E74" s="221"/>
      <c r="F74" s="221"/>
      <c r="G74" s="221"/>
      <c r="H74" s="221"/>
    </row>
    <row r="75" spans="1:8" s="760" customFormat="1" ht="12.75">
      <c r="A75" s="221"/>
      <c r="B75" s="221"/>
      <c r="C75" s="221"/>
      <c r="D75" s="221"/>
      <c r="E75" s="221"/>
      <c r="F75" s="221"/>
      <c r="G75" s="221"/>
      <c r="H75" s="221"/>
    </row>
    <row r="76" spans="1:8" s="760" customFormat="1" ht="12.75">
      <c r="A76" s="221"/>
      <c r="B76" s="221"/>
      <c r="C76" s="221"/>
      <c r="D76" s="221"/>
      <c r="E76" s="221"/>
      <c r="F76" s="221"/>
      <c r="G76" s="221"/>
      <c r="H76" s="221"/>
    </row>
    <row r="77" spans="1:8" s="760" customFormat="1" ht="12.75">
      <c r="A77" s="221"/>
      <c r="B77" s="221"/>
      <c r="C77" s="221"/>
      <c r="D77" s="221"/>
      <c r="E77" s="221"/>
      <c r="F77" s="221"/>
      <c r="G77" s="221"/>
      <c r="H77" s="221"/>
    </row>
    <row r="78" spans="1:8" s="760" customFormat="1" ht="12.75">
      <c r="A78" s="221"/>
      <c r="B78" s="221"/>
      <c r="C78" s="221"/>
      <c r="D78" s="221"/>
      <c r="E78" s="221"/>
      <c r="F78" s="221"/>
      <c r="G78" s="221"/>
      <c r="H78" s="221"/>
    </row>
    <row r="79" spans="1:8" s="760" customFormat="1" ht="12.75">
      <c r="A79" s="221"/>
      <c r="B79" s="221"/>
      <c r="C79" s="221"/>
      <c r="D79" s="221"/>
      <c r="E79" s="221"/>
      <c r="F79" s="221"/>
      <c r="G79" s="221"/>
      <c r="H79" s="221"/>
    </row>
    <row r="80" spans="1:8" s="760" customFormat="1" ht="12.75">
      <c r="A80" s="221"/>
      <c r="B80" s="221"/>
      <c r="C80" s="221"/>
      <c r="D80" s="221"/>
      <c r="E80" s="221"/>
      <c r="F80" s="221"/>
      <c r="G80" s="221"/>
      <c r="H80" s="221"/>
    </row>
    <row r="81" spans="1:8" s="760" customFormat="1" ht="12.75">
      <c r="A81" s="221"/>
      <c r="B81" s="221"/>
      <c r="C81" s="221"/>
      <c r="D81" s="221"/>
      <c r="E81" s="221"/>
      <c r="F81" s="221"/>
      <c r="G81" s="221"/>
      <c r="H81" s="221"/>
    </row>
    <row r="82" spans="1:8" s="760" customFormat="1" ht="12.75">
      <c r="A82" s="221"/>
      <c r="B82" s="221"/>
      <c r="C82" s="221"/>
      <c r="D82" s="221"/>
      <c r="E82" s="221"/>
      <c r="F82" s="221"/>
      <c r="G82" s="221"/>
      <c r="H82" s="221"/>
    </row>
    <row r="83" spans="1:8" s="760" customFormat="1" ht="12.75">
      <c r="A83" s="221"/>
      <c r="B83" s="221"/>
      <c r="C83" s="221"/>
      <c r="D83" s="221"/>
      <c r="E83" s="221"/>
      <c r="F83" s="221"/>
      <c r="G83" s="221"/>
      <c r="H83" s="221"/>
    </row>
    <row r="84" spans="1:8" s="760" customFormat="1" ht="12.75">
      <c r="A84" s="221"/>
      <c r="B84" s="221"/>
      <c r="C84" s="221"/>
      <c r="D84" s="221"/>
      <c r="E84" s="221"/>
      <c r="F84" s="221"/>
      <c r="G84" s="221"/>
      <c r="H84" s="221"/>
    </row>
    <row r="85" spans="1:8" s="760" customFormat="1" ht="12.75">
      <c r="A85" s="221"/>
      <c r="B85" s="221"/>
      <c r="C85" s="221"/>
      <c r="D85" s="221"/>
      <c r="E85" s="221"/>
      <c r="F85" s="221"/>
      <c r="G85" s="221"/>
      <c r="H85" s="221"/>
    </row>
    <row r="86" spans="1:8" s="760" customFormat="1" ht="12.75">
      <c r="A86" s="221"/>
      <c r="B86" s="221"/>
      <c r="C86" s="221"/>
      <c r="D86" s="221"/>
      <c r="E86" s="221"/>
      <c r="F86" s="221"/>
      <c r="G86" s="221"/>
      <c r="H86" s="221"/>
    </row>
    <row r="87" spans="1:8" s="760" customFormat="1" ht="12.75">
      <c r="A87" s="221"/>
      <c r="B87" s="221"/>
      <c r="C87" s="221"/>
      <c r="D87" s="221"/>
      <c r="E87" s="221"/>
      <c r="F87" s="221"/>
      <c r="G87" s="221"/>
      <c r="H87" s="221"/>
    </row>
    <row r="88" spans="1:8" s="760" customFormat="1" ht="12.75">
      <c r="A88" s="221"/>
      <c r="B88" s="221"/>
      <c r="C88" s="221"/>
      <c r="D88" s="221"/>
      <c r="E88" s="221"/>
      <c r="F88" s="221"/>
      <c r="G88" s="221"/>
      <c r="H88" s="221"/>
    </row>
    <row r="89" spans="1:8" s="760" customFormat="1" ht="12.75">
      <c r="A89" s="221"/>
      <c r="B89" s="221"/>
      <c r="C89" s="221"/>
      <c r="D89" s="221"/>
      <c r="E89" s="221"/>
      <c r="F89" s="221"/>
      <c r="G89" s="221"/>
      <c r="H89" s="221"/>
    </row>
    <row r="90" spans="1:8" s="760" customFormat="1" ht="12.75">
      <c r="A90" s="221"/>
      <c r="B90" s="221"/>
      <c r="C90" s="221"/>
      <c r="D90" s="221"/>
      <c r="E90" s="221"/>
      <c r="F90" s="221"/>
      <c r="G90" s="221"/>
      <c r="H90" s="221"/>
    </row>
    <row r="91" spans="1:8" s="760" customFormat="1" ht="12.75">
      <c r="A91" s="221"/>
      <c r="B91" s="221"/>
      <c r="C91" s="221"/>
      <c r="D91" s="221"/>
      <c r="E91" s="221"/>
      <c r="F91" s="221"/>
      <c r="G91" s="221"/>
      <c r="H91" s="221"/>
    </row>
    <row r="92" spans="1:8" s="760" customFormat="1" ht="12.75">
      <c r="A92" s="221"/>
      <c r="B92" s="221"/>
      <c r="C92" s="221"/>
      <c r="D92" s="221"/>
      <c r="E92" s="221"/>
      <c r="F92" s="221"/>
      <c r="G92" s="221"/>
      <c r="H92" s="221"/>
    </row>
    <row r="93" spans="1:8" s="760" customFormat="1" ht="12.75">
      <c r="A93" s="221"/>
      <c r="B93" s="221"/>
      <c r="C93" s="221"/>
      <c r="D93" s="221"/>
      <c r="E93" s="221"/>
      <c r="F93" s="221"/>
      <c r="G93" s="221"/>
      <c r="H93" s="221"/>
    </row>
    <row r="94" spans="1:8" s="760" customFormat="1" ht="12.75">
      <c r="A94" s="221"/>
      <c r="B94" s="221"/>
      <c r="C94" s="221"/>
      <c r="D94" s="221"/>
      <c r="E94" s="221"/>
      <c r="F94" s="221"/>
      <c r="G94" s="221"/>
      <c r="H94" s="221"/>
    </row>
    <row r="95" spans="1:8" s="760" customFormat="1" ht="12.75">
      <c r="A95" s="221"/>
      <c r="B95" s="221"/>
      <c r="C95" s="221"/>
      <c r="D95" s="221"/>
      <c r="E95" s="221"/>
      <c r="F95" s="221"/>
      <c r="G95" s="221"/>
      <c r="H95" s="221"/>
    </row>
    <row r="96" spans="1:8" s="760" customFormat="1" ht="12.75">
      <c r="A96" s="221"/>
      <c r="B96" s="221"/>
      <c r="C96" s="221"/>
      <c r="D96" s="221"/>
      <c r="E96" s="221"/>
      <c r="F96" s="221"/>
      <c r="G96" s="221"/>
      <c r="H96" s="221"/>
    </row>
    <row r="97" spans="1:8" s="760" customFormat="1" ht="12.75">
      <c r="A97" s="221"/>
      <c r="B97" s="221"/>
      <c r="C97" s="221"/>
      <c r="D97" s="221"/>
      <c r="E97" s="221"/>
      <c r="F97" s="221"/>
      <c r="G97" s="221"/>
      <c r="H97" s="221"/>
    </row>
    <row r="98" spans="1:8" s="760" customFormat="1" ht="12.75">
      <c r="A98" s="221"/>
      <c r="B98" s="221"/>
      <c r="C98" s="221"/>
      <c r="D98" s="221"/>
      <c r="E98" s="221"/>
      <c r="F98" s="221"/>
      <c r="G98" s="221"/>
      <c r="H98" s="221"/>
    </row>
    <row r="99" spans="1:8" s="760" customFormat="1" ht="12.75">
      <c r="A99" s="221"/>
      <c r="B99" s="221"/>
      <c r="C99" s="221"/>
      <c r="D99" s="221"/>
      <c r="E99" s="221"/>
      <c r="F99" s="221"/>
      <c r="G99" s="221"/>
      <c r="H99" s="221"/>
    </row>
    <row r="100" spans="1:8" s="760" customFormat="1" ht="12.75">
      <c r="A100" s="221"/>
      <c r="B100" s="221"/>
      <c r="C100" s="221"/>
      <c r="D100" s="221"/>
      <c r="E100" s="221"/>
      <c r="F100" s="221"/>
      <c r="G100" s="221"/>
      <c r="H100" s="221"/>
    </row>
    <row r="101" spans="1:8" s="760" customFormat="1" ht="12.75">
      <c r="A101" s="221"/>
      <c r="B101" s="221"/>
      <c r="C101" s="221"/>
      <c r="D101" s="221"/>
      <c r="E101" s="221"/>
      <c r="F101" s="221"/>
      <c r="G101" s="221"/>
      <c r="H101" s="221"/>
    </row>
    <row r="102" spans="1:8" s="760" customFormat="1" ht="12.75">
      <c r="A102" s="221"/>
      <c r="B102" s="221"/>
      <c r="C102" s="221"/>
      <c r="D102" s="221"/>
      <c r="E102" s="221"/>
      <c r="F102" s="221"/>
      <c r="G102" s="221"/>
      <c r="H102" s="221"/>
    </row>
    <row r="103" spans="1:8" s="760" customFormat="1" ht="12.75">
      <c r="A103" s="221"/>
      <c r="B103" s="221"/>
      <c r="C103" s="221"/>
      <c r="D103" s="221"/>
      <c r="E103" s="221"/>
      <c r="F103" s="221"/>
      <c r="G103" s="221"/>
      <c r="H103" s="221"/>
    </row>
    <row r="104" spans="1:8" s="760" customFormat="1" ht="12.75">
      <c r="A104" s="221"/>
      <c r="B104" s="221"/>
      <c r="C104" s="221"/>
      <c r="D104" s="221"/>
      <c r="E104" s="221"/>
      <c r="F104" s="221"/>
      <c r="G104" s="221"/>
      <c r="H104" s="221"/>
    </row>
    <row r="105" spans="1:8" s="760" customFormat="1" ht="12.75">
      <c r="A105" s="221"/>
      <c r="B105" s="221"/>
      <c r="C105" s="221"/>
      <c r="D105" s="221"/>
      <c r="E105" s="221"/>
      <c r="F105" s="221"/>
      <c r="G105" s="221"/>
      <c r="H105" s="221"/>
    </row>
    <row r="106" spans="1:8" s="760" customFormat="1" ht="12.75">
      <c r="A106" s="221"/>
      <c r="B106" s="221"/>
      <c r="C106" s="221"/>
      <c r="D106" s="221"/>
      <c r="E106" s="221"/>
      <c r="F106" s="221"/>
      <c r="G106" s="221"/>
      <c r="H106" s="221"/>
    </row>
    <row r="107" spans="1:8" s="760" customFormat="1" ht="12.75">
      <c r="A107" s="221"/>
      <c r="B107" s="221"/>
      <c r="C107" s="221"/>
      <c r="D107" s="221"/>
      <c r="E107" s="221"/>
      <c r="F107" s="221"/>
      <c r="G107" s="221"/>
      <c r="H107" s="221"/>
    </row>
    <row r="108" spans="1:8" s="760" customFormat="1" ht="12.75">
      <c r="A108" s="221"/>
      <c r="B108" s="221"/>
      <c r="C108" s="221"/>
      <c r="D108" s="221"/>
      <c r="E108" s="221"/>
      <c r="F108" s="221"/>
      <c r="G108" s="221"/>
      <c r="H108" s="221"/>
    </row>
    <row r="109" spans="1:8" s="760" customFormat="1" ht="12.75">
      <c r="A109" s="221"/>
      <c r="B109" s="221"/>
      <c r="C109" s="221"/>
      <c r="D109" s="221"/>
      <c r="E109" s="221"/>
      <c r="F109" s="221"/>
      <c r="G109" s="221"/>
      <c r="H109" s="221"/>
    </row>
    <row r="110" spans="1:8" s="760" customFormat="1" ht="12.75">
      <c r="A110" s="221"/>
      <c r="B110" s="221"/>
      <c r="C110" s="221"/>
      <c r="D110" s="221"/>
      <c r="E110" s="221"/>
      <c r="F110" s="221"/>
      <c r="G110" s="221"/>
      <c r="H110" s="221"/>
    </row>
    <row r="111" spans="1:8" s="760" customFormat="1" ht="12.75">
      <c r="A111" s="221"/>
      <c r="B111" s="221"/>
      <c r="C111" s="221"/>
      <c r="D111" s="221"/>
      <c r="E111" s="221"/>
      <c r="F111" s="221"/>
      <c r="G111" s="221"/>
      <c r="H111" s="221"/>
    </row>
    <row r="112" spans="1:8" s="760" customFormat="1" ht="12.75">
      <c r="A112" s="221"/>
      <c r="B112" s="221"/>
      <c r="C112" s="221"/>
      <c r="D112" s="221"/>
      <c r="E112" s="221"/>
      <c r="F112" s="221"/>
      <c r="G112" s="221"/>
      <c r="H112" s="221"/>
    </row>
    <row r="113" spans="1:8" s="760" customFormat="1" ht="12.75">
      <c r="A113" s="221"/>
      <c r="B113" s="221"/>
      <c r="C113" s="221"/>
      <c r="D113" s="221"/>
      <c r="E113" s="221"/>
      <c r="F113" s="221"/>
      <c r="G113" s="221"/>
      <c r="H113" s="221"/>
    </row>
    <row r="114" spans="1:8" s="760" customFormat="1" ht="12.75">
      <c r="A114" s="221"/>
      <c r="B114" s="221"/>
      <c r="C114" s="221"/>
      <c r="D114" s="221"/>
      <c r="E114" s="221"/>
      <c r="F114" s="221"/>
      <c r="G114" s="221"/>
      <c r="H114" s="221"/>
    </row>
    <row r="115" spans="1:8" s="760" customFormat="1" ht="12.75">
      <c r="A115" s="221"/>
      <c r="B115" s="221"/>
      <c r="C115" s="221"/>
      <c r="D115" s="221"/>
      <c r="E115" s="221"/>
      <c r="F115" s="221"/>
      <c r="G115" s="221"/>
      <c r="H115" s="221"/>
    </row>
    <row r="116" spans="1:8" s="760" customFormat="1" ht="12.75">
      <c r="A116" s="221"/>
      <c r="B116" s="221"/>
      <c r="C116" s="221"/>
      <c r="D116" s="221"/>
      <c r="E116" s="221"/>
      <c r="F116" s="221"/>
      <c r="G116" s="221"/>
      <c r="H116" s="221"/>
    </row>
    <row r="117" spans="1:8" s="760" customFormat="1" ht="12.75">
      <c r="A117" s="221"/>
      <c r="B117" s="221"/>
      <c r="C117" s="221"/>
      <c r="D117" s="221"/>
      <c r="E117" s="221"/>
      <c r="F117" s="221"/>
      <c r="G117" s="221"/>
      <c r="H117" s="221"/>
    </row>
    <row r="118" spans="1:8" s="760" customFormat="1" ht="12.75">
      <c r="A118" s="221"/>
      <c r="B118" s="221"/>
      <c r="C118" s="221"/>
      <c r="D118" s="221"/>
      <c r="E118" s="221"/>
      <c r="F118" s="221"/>
      <c r="G118" s="221"/>
      <c r="H118" s="221"/>
    </row>
    <row r="119" spans="1:8" s="760" customFormat="1" ht="12.75">
      <c r="A119" s="221"/>
      <c r="B119" s="221"/>
      <c r="C119" s="221"/>
      <c r="D119" s="221"/>
      <c r="E119" s="221"/>
      <c r="F119" s="221"/>
      <c r="G119" s="221"/>
      <c r="H119" s="221"/>
    </row>
    <row r="120" spans="1:8" s="760" customFormat="1" ht="12.75">
      <c r="A120" s="221"/>
      <c r="B120" s="221"/>
      <c r="C120" s="221"/>
      <c r="D120" s="221"/>
      <c r="E120" s="221"/>
      <c r="F120" s="221"/>
      <c r="G120" s="221"/>
      <c r="H120" s="221"/>
    </row>
    <row r="121" spans="1:8" s="760" customFormat="1" ht="12.75">
      <c r="A121" s="221"/>
      <c r="B121" s="221"/>
      <c r="C121" s="221"/>
      <c r="D121" s="221"/>
      <c r="E121" s="221"/>
      <c r="F121" s="221"/>
      <c r="G121" s="221"/>
      <c r="H121" s="221"/>
    </row>
    <row r="122" spans="1:8" s="760" customFormat="1" ht="12.75">
      <c r="A122" s="221"/>
      <c r="B122" s="221"/>
      <c r="C122" s="221"/>
      <c r="D122" s="221"/>
      <c r="E122" s="221"/>
      <c r="F122" s="221"/>
      <c r="G122" s="221"/>
      <c r="H122" s="221"/>
    </row>
    <row r="123" spans="1:8" s="760" customFormat="1" ht="12.75">
      <c r="A123" s="221"/>
      <c r="B123" s="221"/>
      <c r="C123" s="221"/>
      <c r="D123" s="221"/>
      <c r="E123" s="221"/>
      <c r="F123" s="221"/>
      <c r="G123" s="221"/>
      <c r="H123" s="221"/>
    </row>
    <row r="124" spans="1:8" s="760" customFormat="1" ht="12.75">
      <c r="A124" s="221"/>
      <c r="B124" s="221"/>
      <c r="C124" s="221"/>
      <c r="D124" s="221"/>
      <c r="E124" s="221"/>
      <c r="F124" s="221"/>
      <c r="G124" s="221"/>
      <c r="H124" s="221"/>
    </row>
    <row r="125" spans="1:8" s="760" customFormat="1" ht="12.75">
      <c r="A125" s="221"/>
      <c r="B125" s="221"/>
      <c r="C125" s="221"/>
      <c r="D125" s="221"/>
      <c r="E125" s="221"/>
      <c r="F125" s="221"/>
      <c r="G125" s="221"/>
      <c r="H125" s="221"/>
    </row>
    <row r="126" spans="1:8" s="760" customFormat="1" ht="12.75">
      <c r="A126" s="221"/>
      <c r="B126" s="221"/>
      <c r="C126" s="221"/>
      <c r="D126" s="221"/>
      <c r="E126" s="221"/>
      <c r="F126" s="221"/>
      <c r="G126" s="221"/>
      <c r="H126" s="221"/>
    </row>
    <row r="127" spans="1:8" s="760" customFormat="1" ht="12.75">
      <c r="A127" s="221"/>
      <c r="B127" s="221"/>
      <c r="C127" s="221"/>
      <c r="D127" s="221"/>
      <c r="E127" s="221"/>
      <c r="F127" s="221"/>
      <c r="G127" s="221"/>
      <c r="H127" s="221"/>
    </row>
    <row r="128" spans="1:8" s="760" customFormat="1" ht="12.75">
      <c r="A128" s="221"/>
      <c r="B128" s="221"/>
      <c r="C128" s="221"/>
      <c r="D128" s="221"/>
      <c r="E128" s="221"/>
      <c r="F128" s="221"/>
      <c r="G128" s="221"/>
      <c r="H128" s="221"/>
    </row>
    <row r="129" spans="1:8" s="760" customFormat="1" ht="12.75">
      <c r="A129" s="221"/>
      <c r="B129" s="221"/>
      <c r="C129" s="221"/>
      <c r="D129" s="221"/>
      <c r="E129" s="221"/>
      <c r="F129" s="221"/>
      <c r="G129" s="221"/>
      <c r="H129" s="221"/>
    </row>
    <row r="130" spans="1:8" s="760" customFormat="1" ht="12.75">
      <c r="A130" s="221"/>
      <c r="B130" s="221"/>
      <c r="C130" s="221"/>
      <c r="D130" s="221"/>
      <c r="E130" s="221"/>
      <c r="F130" s="221"/>
      <c r="G130" s="221"/>
      <c r="H130" s="221"/>
    </row>
    <row r="131" spans="1:8" s="760" customFormat="1" ht="12.75">
      <c r="A131" s="221"/>
      <c r="B131" s="221"/>
      <c r="C131" s="221"/>
      <c r="D131" s="221"/>
      <c r="E131" s="221"/>
      <c r="F131" s="221"/>
      <c r="G131" s="221"/>
      <c r="H131" s="221"/>
    </row>
    <row r="132" spans="1:8" s="760" customFormat="1" ht="12.75">
      <c r="A132" s="221"/>
      <c r="B132" s="221"/>
      <c r="C132" s="221"/>
      <c r="D132" s="221"/>
      <c r="E132" s="221"/>
      <c r="F132" s="221"/>
      <c r="G132" s="221"/>
      <c r="H132" s="221"/>
    </row>
    <row r="133" spans="1:8" s="760" customFormat="1" ht="12.75">
      <c r="A133" s="221"/>
      <c r="B133" s="221"/>
      <c r="C133" s="221"/>
      <c r="D133" s="221"/>
      <c r="E133" s="221"/>
      <c r="F133" s="221"/>
      <c r="G133" s="221"/>
      <c r="H133" s="221"/>
    </row>
    <row r="134" spans="1:8" s="760" customFormat="1" ht="12.75">
      <c r="A134" s="221"/>
      <c r="B134" s="221"/>
      <c r="C134" s="221"/>
      <c r="D134" s="221"/>
      <c r="E134" s="221"/>
      <c r="F134" s="221"/>
      <c r="G134" s="221"/>
      <c r="H134" s="221"/>
    </row>
    <row r="135" spans="1:8" s="760" customFormat="1" ht="12.75">
      <c r="A135" s="221"/>
      <c r="B135" s="221"/>
      <c r="C135" s="221"/>
      <c r="D135" s="221"/>
      <c r="E135" s="221"/>
      <c r="F135" s="221"/>
      <c r="G135" s="221"/>
      <c r="H135" s="221"/>
    </row>
    <row r="136" spans="1:8" s="760" customFormat="1" ht="12.75">
      <c r="A136" s="221"/>
      <c r="B136" s="221"/>
      <c r="C136" s="221"/>
      <c r="D136" s="221"/>
      <c r="E136" s="221"/>
      <c r="F136" s="221"/>
      <c r="G136" s="221"/>
      <c r="H136" s="221"/>
    </row>
    <row r="137" spans="1:8" s="760" customFormat="1" ht="12.75">
      <c r="A137" s="221"/>
      <c r="B137" s="221"/>
      <c r="C137" s="221"/>
      <c r="D137" s="221"/>
      <c r="E137" s="221"/>
      <c r="F137" s="221"/>
      <c r="G137" s="221"/>
      <c r="H137" s="221"/>
    </row>
    <row r="138" spans="1:8" s="760" customFormat="1" ht="12.75">
      <c r="A138" s="221"/>
      <c r="B138" s="221"/>
      <c r="C138" s="221"/>
      <c r="D138" s="221"/>
      <c r="E138" s="221"/>
      <c r="F138" s="221"/>
      <c r="G138" s="221"/>
      <c r="H138" s="221"/>
    </row>
    <row r="139" spans="1:8" s="760" customFormat="1" ht="12.75">
      <c r="A139" s="221"/>
      <c r="B139" s="221"/>
      <c r="C139" s="221"/>
      <c r="D139" s="221"/>
      <c r="E139" s="221"/>
      <c r="F139" s="221"/>
      <c r="G139" s="221"/>
      <c r="H139" s="221"/>
    </row>
    <row r="140" spans="1:8" s="760" customFormat="1" ht="12.75">
      <c r="A140" s="221"/>
      <c r="B140" s="221"/>
      <c r="C140" s="221"/>
      <c r="D140" s="221"/>
      <c r="E140" s="221"/>
      <c r="F140" s="221"/>
      <c r="G140" s="221"/>
      <c r="H140" s="221"/>
    </row>
    <row r="141" spans="1:8" s="760" customFormat="1" ht="12.75">
      <c r="A141" s="221"/>
      <c r="B141" s="221"/>
      <c r="C141" s="221"/>
      <c r="D141" s="221"/>
      <c r="E141" s="221"/>
      <c r="F141" s="221"/>
      <c r="G141" s="221"/>
      <c r="H141" s="221"/>
    </row>
    <row r="142" spans="1:8" s="760" customFormat="1" ht="12.75">
      <c r="A142" s="221"/>
      <c r="B142" s="221"/>
      <c r="C142" s="221"/>
      <c r="D142" s="221"/>
      <c r="E142" s="221"/>
      <c r="F142" s="221"/>
      <c r="G142" s="221"/>
      <c r="H142" s="221"/>
    </row>
    <row r="143" spans="1:8" s="760" customFormat="1" ht="12.75">
      <c r="A143" s="221"/>
      <c r="B143" s="221"/>
      <c r="C143" s="221"/>
      <c r="D143" s="221"/>
      <c r="E143" s="221"/>
      <c r="F143" s="221"/>
      <c r="G143" s="221"/>
      <c r="H143" s="221"/>
    </row>
    <row r="144" spans="1:8" s="760" customFormat="1" ht="12.75">
      <c r="A144" s="221"/>
      <c r="B144" s="221"/>
      <c r="C144" s="221"/>
      <c r="D144" s="221"/>
      <c r="E144" s="221"/>
      <c r="F144" s="221"/>
      <c r="G144" s="221"/>
      <c r="H144" s="221"/>
    </row>
    <row r="145" spans="1:8" s="760" customFormat="1" ht="12.75">
      <c r="A145" s="221"/>
      <c r="B145" s="221"/>
      <c r="C145" s="221"/>
      <c r="D145" s="221"/>
      <c r="E145" s="221"/>
      <c r="F145" s="221"/>
      <c r="G145" s="221"/>
      <c r="H145" s="221"/>
    </row>
    <row r="146" spans="1:8" s="760" customFormat="1" ht="12.75">
      <c r="A146" s="221"/>
      <c r="B146" s="221"/>
      <c r="C146" s="221"/>
      <c r="D146" s="221"/>
      <c r="E146" s="221"/>
      <c r="F146" s="221"/>
      <c r="G146" s="221"/>
      <c r="H146" s="221"/>
    </row>
    <row r="147" spans="1:8" s="760" customFormat="1" ht="12.75">
      <c r="A147" s="221"/>
      <c r="B147" s="221"/>
      <c r="C147" s="221"/>
      <c r="D147" s="221"/>
      <c r="E147" s="221"/>
      <c r="F147" s="221"/>
      <c r="G147" s="221"/>
      <c r="H147" s="221"/>
    </row>
    <row r="148" spans="1:8" s="760" customFormat="1" ht="12.75">
      <c r="A148" s="221"/>
      <c r="B148" s="221"/>
      <c r="C148" s="221"/>
      <c r="D148" s="221"/>
      <c r="E148" s="221"/>
      <c r="F148" s="221"/>
      <c r="G148" s="221"/>
      <c r="H148" s="221"/>
    </row>
    <row r="149" spans="1:8" s="760" customFormat="1" ht="12.75">
      <c r="A149" s="221"/>
      <c r="B149" s="221"/>
      <c r="C149" s="221"/>
      <c r="D149" s="221"/>
      <c r="E149" s="221"/>
      <c r="F149" s="221"/>
      <c r="G149" s="221"/>
      <c r="H149" s="221"/>
    </row>
    <row r="150" spans="1:8" s="760" customFormat="1" ht="12.75">
      <c r="A150" s="221"/>
      <c r="B150" s="221"/>
      <c r="C150" s="221"/>
      <c r="D150" s="221"/>
      <c r="E150" s="221"/>
      <c r="F150" s="221"/>
      <c r="G150" s="221"/>
      <c r="H150" s="221"/>
    </row>
    <row r="151" spans="1:8" s="760" customFormat="1" ht="12.75">
      <c r="A151" s="221"/>
      <c r="B151" s="221"/>
      <c r="C151" s="221"/>
      <c r="D151" s="221"/>
      <c r="E151" s="221"/>
      <c r="F151" s="221"/>
      <c r="G151" s="221"/>
      <c r="H151" s="221"/>
    </row>
    <row r="152" spans="1:8" s="760" customFormat="1" ht="12.75">
      <c r="A152" s="221"/>
      <c r="B152" s="221"/>
      <c r="C152" s="221"/>
      <c r="D152" s="221"/>
      <c r="E152" s="221"/>
      <c r="F152" s="221"/>
      <c r="G152" s="221"/>
      <c r="H152" s="221"/>
    </row>
    <row r="153" spans="1:8" s="760" customFormat="1" ht="12.75">
      <c r="A153" s="221"/>
      <c r="B153" s="221"/>
      <c r="C153" s="221"/>
      <c r="D153" s="221"/>
      <c r="E153" s="221"/>
      <c r="F153" s="221"/>
      <c r="G153" s="221"/>
      <c r="H153" s="221"/>
    </row>
    <row r="154" spans="1:8" s="760" customFormat="1" ht="12.75">
      <c r="A154" s="221"/>
      <c r="B154" s="221"/>
      <c r="C154" s="221"/>
      <c r="D154" s="221"/>
      <c r="E154" s="221"/>
      <c r="F154" s="221"/>
      <c r="G154" s="221"/>
      <c r="H154" s="221"/>
    </row>
    <row r="155" spans="1:8" s="760" customFormat="1" ht="12.75">
      <c r="A155" s="221"/>
      <c r="B155" s="221"/>
      <c r="C155" s="221"/>
      <c r="D155" s="221"/>
      <c r="E155" s="221"/>
      <c r="F155" s="221"/>
      <c r="G155" s="221"/>
      <c r="H155" s="221"/>
    </row>
    <row r="156" spans="1:8" s="760" customFormat="1" ht="12.75">
      <c r="A156" s="221"/>
      <c r="B156" s="221"/>
      <c r="C156" s="221"/>
      <c r="D156" s="221"/>
      <c r="E156" s="221"/>
      <c r="F156" s="221"/>
      <c r="G156" s="221"/>
      <c r="H156" s="221"/>
    </row>
    <row r="157" spans="1:8" s="760" customFormat="1" ht="12.75">
      <c r="A157" s="221"/>
      <c r="B157" s="221"/>
      <c r="C157" s="221"/>
      <c r="D157" s="221"/>
      <c r="E157" s="221"/>
      <c r="F157" s="221"/>
      <c r="G157" s="221"/>
      <c r="H157" s="221"/>
    </row>
    <row r="158" spans="1:8" s="760" customFormat="1" ht="12.75">
      <c r="A158" s="221"/>
      <c r="B158" s="221"/>
      <c r="C158" s="221"/>
      <c r="D158" s="221"/>
      <c r="E158" s="221"/>
      <c r="F158" s="221"/>
      <c r="G158" s="221"/>
      <c r="H158" s="221"/>
    </row>
    <row r="159" spans="1:8" s="760" customFormat="1" ht="12.75">
      <c r="A159" s="221"/>
      <c r="B159" s="221"/>
      <c r="C159" s="221"/>
      <c r="D159" s="221"/>
      <c r="E159" s="221"/>
      <c r="F159" s="221"/>
      <c r="G159" s="221"/>
      <c r="H159" s="221"/>
    </row>
    <row r="160" spans="1:8" s="760" customFormat="1" ht="12.75">
      <c r="A160" s="221"/>
      <c r="B160" s="221"/>
      <c r="C160" s="221"/>
      <c r="D160" s="221"/>
      <c r="E160" s="221"/>
      <c r="F160" s="221"/>
      <c r="G160" s="221"/>
      <c r="H160" s="221"/>
    </row>
    <row r="161" spans="1:8" s="760" customFormat="1" ht="12.75">
      <c r="A161" s="221"/>
      <c r="B161" s="221"/>
      <c r="C161" s="221"/>
      <c r="D161" s="221"/>
      <c r="E161" s="221"/>
      <c r="F161" s="221"/>
      <c r="G161" s="221"/>
      <c r="H161" s="221"/>
    </row>
    <row r="162" spans="1:8" s="760" customFormat="1" ht="12.75">
      <c r="A162" s="221"/>
      <c r="B162" s="221"/>
      <c r="C162" s="221"/>
      <c r="D162" s="221"/>
      <c r="E162" s="221"/>
      <c r="F162" s="221"/>
      <c r="G162" s="221"/>
      <c r="H162" s="221"/>
    </row>
    <row r="163" spans="1:8" s="760" customFormat="1" ht="12.75">
      <c r="A163" s="221"/>
      <c r="B163" s="221"/>
      <c r="C163" s="221"/>
      <c r="D163" s="221"/>
      <c r="E163" s="221"/>
      <c r="F163" s="221"/>
      <c r="G163" s="221"/>
      <c r="H163" s="221"/>
    </row>
    <row r="164" spans="1:8" s="760" customFormat="1" ht="12.75">
      <c r="A164" s="221"/>
      <c r="B164" s="221"/>
      <c r="C164" s="221"/>
      <c r="D164" s="221"/>
      <c r="E164" s="221"/>
      <c r="F164" s="221"/>
      <c r="G164" s="221"/>
      <c r="H164" s="221"/>
    </row>
    <row r="165" spans="1:8" s="760" customFormat="1" ht="12.75">
      <c r="A165" s="221"/>
      <c r="B165" s="221"/>
      <c r="C165" s="221"/>
      <c r="D165" s="221"/>
      <c r="E165" s="221"/>
      <c r="F165" s="221"/>
      <c r="G165" s="221"/>
      <c r="H165" s="221"/>
    </row>
    <row r="166" spans="1:8" s="760" customFormat="1" ht="12.75">
      <c r="A166" s="221"/>
      <c r="B166" s="221"/>
      <c r="C166" s="221"/>
      <c r="D166" s="221"/>
      <c r="E166" s="221"/>
      <c r="F166" s="221"/>
      <c r="G166" s="221"/>
      <c r="H166" s="221"/>
    </row>
    <row r="167" spans="1:8" s="760" customFormat="1" ht="12.75">
      <c r="A167" s="221"/>
      <c r="B167" s="221"/>
      <c r="C167" s="221"/>
      <c r="D167" s="221"/>
      <c r="E167" s="221"/>
      <c r="F167" s="221"/>
      <c r="G167" s="221"/>
      <c r="H167" s="221"/>
    </row>
    <row r="168" spans="1:8" s="760" customFormat="1" ht="12.75">
      <c r="A168" s="221"/>
      <c r="B168" s="221"/>
      <c r="C168" s="221"/>
      <c r="D168" s="221"/>
      <c r="E168" s="221"/>
      <c r="F168" s="221"/>
      <c r="G168" s="221"/>
      <c r="H168" s="221"/>
    </row>
    <row r="169" spans="1:8" s="760" customFormat="1" ht="12.75">
      <c r="A169" s="221"/>
      <c r="B169" s="221"/>
      <c r="C169" s="221"/>
      <c r="D169" s="221"/>
      <c r="E169" s="221"/>
      <c r="F169" s="221"/>
      <c r="G169" s="221"/>
      <c r="H169" s="221"/>
    </row>
    <row r="170" spans="1:8" s="760" customFormat="1" ht="12.75">
      <c r="A170" s="221"/>
      <c r="B170" s="221"/>
      <c r="C170" s="221"/>
      <c r="D170" s="221"/>
      <c r="E170" s="221"/>
      <c r="F170" s="221"/>
      <c r="G170" s="221"/>
      <c r="H170" s="221"/>
    </row>
    <row r="171" spans="1:8" s="760" customFormat="1" ht="12.75">
      <c r="A171" s="221"/>
      <c r="B171" s="221"/>
      <c r="C171" s="221"/>
      <c r="D171" s="221"/>
      <c r="E171" s="221"/>
      <c r="F171" s="221"/>
      <c r="G171" s="221"/>
      <c r="H171" s="221"/>
    </row>
    <row r="172" spans="1:8" s="760" customFormat="1" ht="12.75">
      <c r="A172" s="221"/>
      <c r="B172" s="221"/>
      <c r="C172" s="221"/>
      <c r="D172" s="221"/>
      <c r="E172" s="221"/>
      <c r="F172" s="221"/>
      <c r="G172" s="221"/>
      <c r="H172" s="221"/>
    </row>
    <row r="173" spans="1:8" s="760" customFormat="1" ht="12.75">
      <c r="A173" s="221"/>
      <c r="B173" s="221"/>
      <c r="C173" s="221"/>
      <c r="D173" s="221"/>
      <c r="E173" s="221"/>
      <c r="F173" s="221"/>
      <c r="G173" s="221"/>
      <c r="H173" s="221"/>
    </row>
    <row r="174" spans="1:8" s="760" customFormat="1" ht="12.75">
      <c r="A174" s="221"/>
      <c r="B174" s="221"/>
      <c r="C174" s="221"/>
      <c r="D174" s="221"/>
      <c r="E174" s="221"/>
      <c r="F174" s="221"/>
      <c r="G174" s="221"/>
      <c r="H174" s="221"/>
    </row>
    <row r="175" spans="1:8" s="760" customFormat="1" ht="12.75">
      <c r="A175" s="221"/>
      <c r="B175" s="221"/>
      <c r="C175" s="221"/>
      <c r="D175" s="221"/>
      <c r="E175" s="221"/>
      <c r="F175" s="221"/>
      <c r="G175" s="221"/>
      <c r="H175" s="221"/>
    </row>
    <row r="176" spans="1:8" s="760" customFormat="1" ht="12.75">
      <c r="A176" s="221"/>
      <c r="B176" s="221"/>
      <c r="C176" s="221"/>
      <c r="D176" s="221"/>
      <c r="E176" s="221"/>
      <c r="F176" s="221"/>
      <c r="G176" s="221"/>
      <c r="H176" s="221"/>
    </row>
    <row r="177" spans="1:8" s="760" customFormat="1" ht="12.75">
      <c r="A177" s="221"/>
      <c r="B177" s="221"/>
      <c r="C177" s="221"/>
      <c r="D177" s="221"/>
      <c r="E177" s="221"/>
      <c r="F177" s="221"/>
      <c r="G177" s="221"/>
      <c r="H177" s="221"/>
    </row>
    <row r="178" spans="1:8" s="760" customFormat="1" ht="12.75">
      <c r="A178" s="221"/>
      <c r="B178" s="221"/>
      <c r="C178" s="221"/>
      <c r="D178" s="221"/>
      <c r="E178" s="221"/>
      <c r="F178" s="221"/>
      <c r="G178" s="221"/>
      <c r="H178" s="221"/>
    </row>
    <row r="179" spans="1:8" s="760" customFormat="1" ht="12.75">
      <c r="A179" s="221"/>
      <c r="B179" s="221"/>
      <c r="C179" s="221"/>
      <c r="D179" s="221"/>
      <c r="E179" s="221"/>
      <c r="F179" s="221"/>
      <c r="G179" s="221"/>
      <c r="H179" s="221"/>
    </row>
    <row r="180" spans="1:8" s="760" customFormat="1" ht="12.75">
      <c r="A180" s="221"/>
      <c r="B180" s="221"/>
      <c r="C180" s="221"/>
      <c r="D180" s="221"/>
      <c r="E180" s="221"/>
      <c r="F180" s="221"/>
      <c r="G180" s="221"/>
      <c r="H180" s="221"/>
    </row>
    <row r="181" spans="1:8" s="760" customFormat="1" ht="12.75">
      <c r="A181" s="221"/>
      <c r="B181" s="221"/>
      <c r="C181" s="221"/>
      <c r="D181" s="221"/>
      <c r="E181" s="221"/>
      <c r="F181" s="221"/>
      <c r="G181" s="221"/>
      <c r="H181" s="221"/>
    </row>
    <row r="182" spans="1:8" s="760" customFormat="1" ht="12.75">
      <c r="A182" s="221"/>
      <c r="B182" s="221"/>
      <c r="C182" s="221"/>
      <c r="D182" s="221"/>
      <c r="E182" s="221"/>
      <c r="F182" s="221"/>
      <c r="G182" s="221"/>
      <c r="H182" s="221"/>
    </row>
    <row r="183" spans="1:8" s="760" customFormat="1" ht="12.75">
      <c r="A183" s="221"/>
      <c r="B183" s="221"/>
      <c r="C183" s="221"/>
      <c r="D183" s="221"/>
      <c r="E183" s="221"/>
      <c r="F183" s="221"/>
      <c r="G183" s="221"/>
      <c r="H183" s="221"/>
    </row>
    <row r="184" spans="1:8" s="760" customFormat="1" ht="12.75">
      <c r="A184" s="221"/>
      <c r="B184" s="221"/>
      <c r="C184" s="221"/>
      <c r="D184" s="221"/>
      <c r="E184" s="221"/>
      <c r="F184" s="221"/>
      <c r="G184" s="221"/>
      <c r="H184" s="221"/>
    </row>
    <row r="185" spans="1:8" s="760" customFormat="1" ht="12.75">
      <c r="A185" s="221"/>
      <c r="B185" s="221"/>
      <c r="C185" s="221"/>
      <c r="D185" s="221"/>
      <c r="E185" s="221"/>
      <c r="F185" s="221"/>
      <c r="G185" s="221"/>
      <c r="H185" s="221"/>
    </row>
    <row r="186" spans="1:8" s="760" customFormat="1" ht="12.75">
      <c r="A186" s="221"/>
      <c r="B186" s="221"/>
      <c r="C186" s="221"/>
      <c r="D186" s="221"/>
      <c r="E186" s="221"/>
      <c r="F186" s="221"/>
      <c r="G186" s="221"/>
      <c r="H186" s="221"/>
    </row>
    <row r="187" spans="1:8" s="760" customFormat="1" ht="12.75">
      <c r="A187" s="221"/>
      <c r="B187" s="221"/>
      <c r="C187" s="221"/>
      <c r="D187" s="221"/>
      <c r="E187" s="221"/>
      <c r="F187" s="221"/>
      <c r="G187" s="221"/>
      <c r="H187" s="221"/>
    </row>
    <row r="188" spans="1:8" s="760" customFormat="1" ht="12.75">
      <c r="A188" s="221"/>
      <c r="B188" s="221"/>
      <c r="C188" s="221"/>
      <c r="D188" s="221"/>
      <c r="E188" s="221"/>
      <c r="F188" s="221"/>
      <c r="G188" s="221"/>
      <c r="H188" s="221"/>
    </row>
    <row r="189" spans="1:8" s="760" customFormat="1" ht="12.75">
      <c r="A189" s="221"/>
      <c r="B189" s="221"/>
      <c r="C189" s="221"/>
      <c r="D189" s="221"/>
      <c r="E189" s="221"/>
      <c r="F189" s="221"/>
      <c r="G189" s="221"/>
      <c r="H189" s="221"/>
    </row>
    <row r="190" spans="1:8" s="760" customFormat="1" ht="12.75">
      <c r="A190" s="221"/>
      <c r="B190" s="221"/>
      <c r="C190" s="221"/>
      <c r="D190" s="221"/>
      <c r="E190" s="221"/>
      <c r="F190" s="221"/>
      <c r="G190" s="221"/>
      <c r="H190" s="221"/>
    </row>
    <row r="191" spans="1:8" s="760" customFormat="1" ht="12.75">
      <c r="A191" s="221"/>
      <c r="B191" s="221"/>
      <c r="C191" s="221"/>
      <c r="D191" s="221"/>
      <c r="E191" s="221"/>
      <c r="F191" s="221"/>
      <c r="G191" s="221"/>
      <c r="H191" s="221"/>
    </row>
    <row r="192" spans="1:8" s="760" customFormat="1" ht="12.75">
      <c r="A192" s="221"/>
      <c r="B192" s="221"/>
      <c r="C192" s="221"/>
      <c r="D192" s="221"/>
      <c r="E192" s="221"/>
      <c r="F192" s="221"/>
      <c r="G192" s="221"/>
      <c r="H192" s="221"/>
    </row>
    <row r="193" spans="1:8" s="760" customFormat="1" ht="12.75">
      <c r="A193" s="221"/>
      <c r="B193" s="221"/>
      <c r="C193" s="221"/>
      <c r="D193" s="221"/>
      <c r="E193" s="221"/>
      <c r="F193" s="221"/>
      <c r="G193" s="221"/>
      <c r="H193" s="221"/>
    </row>
    <row r="194" spans="1:8" s="760" customFormat="1" ht="12.75">
      <c r="A194" s="221"/>
      <c r="B194" s="221"/>
      <c r="C194" s="221"/>
      <c r="D194" s="221"/>
      <c r="E194" s="221"/>
      <c r="F194" s="221"/>
      <c r="G194" s="221"/>
      <c r="H194" s="221"/>
    </row>
    <row r="195" spans="1:8" s="760" customFormat="1" ht="12.75">
      <c r="A195" s="221"/>
      <c r="B195" s="221"/>
      <c r="C195" s="221"/>
      <c r="D195" s="221"/>
      <c r="E195" s="221"/>
      <c r="F195" s="221"/>
      <c r="G195" s="221"/>
      <c r="H195" s="221"/>
    </row>
    <row r="196" spans="1:8" s="760" customFormat="1" ht="12.75">
      <c r="A196" s="221"/>
      <c r="B196" s="221"/>
      <c r="C196" s="221"/>
      <c r="D196" s="221"/>
      <c r="E196" s="221"/>
      <c r="F196" s="221"/>
      <c r="G196" s="221"/>
      <c r="H196" s="221"/>
    </row>
    <row r="197" spans="1:8" s="760" customFormat="1" ht="12.75">
      <c r="A197" s="221"/>
      <c r="B197" s="221"/>
      <c r="C197" s="221"/>
      <c r="D197" s="221"/>
      <c r="E197" s="221"/>
      <c r="F197" s="221"/>
      <c r="G197" s="221"/>
      <c r="H197" s="221"/>
    </row>
    <row r="198" spans="1:8" s="760" customFormat="1" ht="12.75">
      <c r="A198" s="221"/>
      <c r="B198" s="221"/>
      <c r="C198" s="221"/>
      <c r="D198" s="221"/>
      <c r="E198" s="221"/>
      <c r="F198" s="221"/>
      <c r="G198" s="221"/>
      <c r="H198" s="221"/>
    </row>
    <row r="199" spans="1:8" s="760" customFormat="1" ht="12.75">
      <c r="A199" s="221"/>
      <c r="B199" s="221"/>
      <c r="C199" s="221"/>
      <c r="D199" s="221"/>
      <c r="E199" s="221"/>
      <c r="F199" s="221"/>
      <c r="G199" s="221"/>
      <c r="H199" s="221"/>
    </row>
    <row r="200" spans="1:8" s="760" customFormat="1" ht="12.75">
      <c r="A200" s="221"/>
      <c r="B200" s="221"/>
      <c r="C200" s="221"/>
      <c r="D200" s="221"/>
      <c r="E200" s="221"/>
      <c r="F200" s="221"/>
      <c r="G200" s="221"/>
      <c r="H200" s="221"/>
    </row>
    <row r="201" spans="1:8" s="760" customFormat="1" ht="12.75">
      <c r="A201" s="221"/>
      <c r="B201" s="221"/>
      <c r="C201" s="221"/>
      <c r="D201" s="221"/>
      <c r="E201" s="221"/>
      <c r="F201" s="221"/>
      <c r="G201" s="221"/>
      <c r="H201" s="221"/>
    </row>
    <row r="202" spans="1:8" s="760" customFormat="1" ht="12.75">
      <c r="A202" s="221"/>
      <c r="B202" s="221"/>
      <c r="C202" s="221"/>
      <c r="D202" s="221"/>
      <c r="E202" s="221"/>
      <c r="F202" s="221"/>
      <c r="G202" s="221"/>
      <c r="H202" s="221"/>
    </row>
    <row r="203" spans="1:8" s="760" customFormat="1" ht="12.75">
      <c r="A203" s="221"/>
      <c r="B203" s="221"/>
      <c r="C203" s="221"/>
      <c r="D203" s="221"/>
      <c r="E203" s="221"/>
      <c r="F203" s="221"/>
      <c r="G203" s="221"/>
      <c r="H203" s="221"/>
    </row>
    <row r="204" spans="1:8" s="760" customFormat="1" ht="12.75">
      <c r="A204" s="221"/>
      <c r="B204" s="221"/>
      <c r="C204" s="221"/>
      <c r="D204" s="221"/>
      <c r="E204" s="221"/>
      <c r="F204" s="221"/>
      <c r="G204" s="221"/>
      <c r="H204" s="221"/>
    </row>
    <row r="205" spans="1:8" s="760" customFormat="1" ht="12.75">
      <c r="A205" s="221"/>
      <c r="B205" s="221"/>
      <c r="C205" s="221"/>
      <c r="D205" s="221"/>
      <c r="E205" s="221"/>
      <c r="F205" s="221"/>
      <c r="G205" s="221"/>
      <c r="H205" s="221"/>
    </row>
    <row r="206" spans="1:8" s="760" customFormat="1" ht="12.75">
      <c r="A206" s="221"/>
      <c r="B206" s="221"/>
      <c r="C206" s="221"/>
      <c r="D206" s="221"/>
      <c r="E206" s="221"/>
      <c r="F206" s="221"/>
      <c r="G206" s="221"/>
      <c r="H206" s="221"/>
    </row>
    <row r="207" spans="1:8" s="760" customFormat="1" ht="12.75">
      <c r="A207" s="221"/>
      <c r="B207" s="221"/>
      <c r="C207" s="221"/>
      <c r="D207" s="221"/>
      <c r="E207" s="221"/>
      <c r="F207" s="221"/>
      <c r="G207" s="221"/>
      <c r="H207" s="221"/>
    </row>
    <row r="208" spans="1:8" s="760" customFormat="1" ht="12.75">
      <c r="A208" s="221"/>
      <c r="B208" s="221"/>
      <c r="C208" s="221"/>
      <c r="D208" s="221"/>
      <c r="E208" s="221"/>
      <c r="F208" s="221"/>
      <c r="G208" s="221"/>
      <c r="H208" s="221"/>
    </row>
    <row r="209" spans="1:8" s="760" customFormat="1" ht="12.75">
      <c r="A209" s="221"/>
      <c r="B209" s="221"/>
      <c r="C209" s="221"/>
      <c r="D209" s="221"/>
      <c r="E209" s="221"/>
      <c r="F209" s="221"/>
      <c r="G209" s="221"/>
      <c r="H209" s="221"/>
    </row>
    <row r="210" spans="1:8" s="760" customFormat="1" ht="12.75">
      <c r="A210" s="221"/>
      <c r="B210" s="221"/>
      <c r="C210" s="221"/>
      <c r="D210" s="221"/>
      <c r="E210" s="221"/>
      <c r="F210" s="221"/>
      <c r="G210" s="221"/>
      <c r="H210" s="221"/>
    </row>
    <row r="211" spans="1:8" s="760" customFormat="1" ht="12.75">
      <c r="A211" s="221"/>
      <c r="B211" s="221"/>
      <c r="C211" s="221"/>
      <c r="D211" s="221"/>
      <c r="E211" s="221"/>
      <c r="F211" s="221"/>
      <c r="G211" s="221"/>
      <c r="H211" s="221"/>
    </row>
    <row r="212" spans="1:8" s="760" customFormat="1" ht="12.75">
      <c r="A212" s="221"/>
      <c r="B212" s="221"/>
      <c r="C212" s="221"/>
      <c r="D212" s="221"/>
      <c r="E212" s="221"/>
      <c r="F212" s="221"/>
      <c r="G212" s="221"/>
      <c r="H212" s="221"/>
    </row>
    <row r="213" spans="1:8" s="760" customFormat="1" ht="12.75">
      <c r="A213" s="221"/>
      <c r="B213" s="221"/>
      <c r="C213" s="221"/>
      <c r="D213" s="221"/>
      <c r="E213" s="221"/>
      <c r="F213" s="221"/>
      <c r="G213" s="221"/>
      <c r="H213" s="221"/>
    </row>
    <row r="214" spans="1:8" s="760" customFormat="1" ht="12.75">
      <c r="A214" s="221"/>
      <c r="B214" s="221"/>
      <c r="C214" s="221"/>
      <c r="D214" s="221"/>
      <c r="E214" s="221"/>
      <c r="F214" s="221"/>
      <c r="G214" s="221"/>
      <c r="H214" s="221"/>
    </row>
    <row r="215" spans="1:8" s="760" customFormat="1" ht="12.75">
      <c r="A215" s="221"/>
      <c r="B215" s="221"/>
      <c r="C215" s="221"/>
      <c r="D215" s="221"/>
      <c r="E215" s="221"/>
      <c r="F215" s="221"/>
      <c r="G215" s="221"/>
      <c r="H215" s="221"/>
    </row>
    <row r="216" spans="1:8" s="760" customFormat="1" ht="12.75">
      <c r="A216" s="221"/>
      <c r="B216" s="221"/>
      <c r="C216" s="221"/>
      <c r="D216" s="221"/>
      <c r="E216" s="221"/>
      <c r="F216" s="221"/>
      <c r="G216" s="221"/>
      <c r="H216" s="221"/>
    </row>
    <row r="217" spans="1:8" s="760" customFormat="1" ht="12.75">
      <c r="A217" s="221"/>
      <c r="B217" s="221"/>
      <c r="C217" s="221"/>
      <c r="D217" s="221"/>
      <c r="E217" s="221"/>
      <c r="F217" s="221"/>
      <c r="G217" s="221"/>
      <c r="H217" s="221"/>
    </row>
    <row r="218" spans="1:8" s="760" customFormat="1" ht="12.75">
      <c r="A218" s="221"/>
      <c r="B218" s="221"/>
      <c r="C218" s="221"/>
      <c r="D218" s="221"/>
      <c r="E218" s="221"/>
      <c r="F218" s="221"/>
      <c r="G218" s="221"/>
      <c r="H218" s="221"/>
    </row>
    <row r="219" spans="1:8" s="760" customFormat="1" ht="12.75">
      <c r="A219" s="221"/>
      <c r="B219" s="221"/>
      <c r="C219" s="221"/>
      <c r="D219" s="221"/>
      <c r="E219" s="221"/>
      <c r="F219" s="221"/>
      <c r="G219" s="221"/>
      <c r="H219" s="221"/>
    </row>
    <row r="220" spans="1:8" s="760" customFormat="1" ht="12.75">
      <c r="A220" s="221"/>
      <c r="B220" s="221"/>
      <c r="C220" s="221"/>
      <c r="D220" s="221"/>
      <c r="E220" s="221"/>
      <c r="F220" s="221"/>
      <c r="G220" s="221"/>
      <c r="H220" s="221"/>
    </row>
    <row r="221" spans="1:8" s="760" customFormat="1" ht="12.75">
      <c r="A221" s="221"/>
      <c r="B221" s="221"/>
      <c r="C221" s="221"/>
      <c r="D221" s="221"/>
      <c r="E221" s="221"/>
      <c r="F221" s="221"/>
      <c r="G221" s="221"/>
      <c r="H221" s="221"/>
    </row>
    <row r="222" spans="1:8" s="760" customFormat="1" ht="12.75">
      <c r="A222" s="221"/>
      <c r="B222" s="221"/>
      <c r="C222" s="221"/>
      <c r="D222" s="221"/>
      <c r="E222" s="221"/>
      <c r="F222" s="221"/>
      <c r="G222" s="221"/>
      <c r="H222" s="221"/>
    </row>
    <row r="223" spans="1:8" s="760" customFormat="1" ht="12.75">
      <c r="A223" s="221"/>
      <c r="B223" s="221"/>
      <c r="C223" s="221"/>
      <c r="D223" s="221"/>
      <c r="E223" s="221"/>
      <c r="F223" s="221"/>
      <c r="G223" s="221"/>
      <c r="H223" s="221"/>
    </row>
    <row r="224" spans="1:8" s="760" customFormat="1" ht="12.75">
      <c r="A224" s="221"/>
      <c r="B224" s="221"/>
      <c r="C224" s="221"/>
      <c r="D224" s="221"/>
      <c r="E224" s="221"/>
      <c r="F224" s="221"/>
      <c r="G224" s="221"/>
      <c r="H224" s="221"/>
    </row>
    <row r="225" spans="1:8" s="760" customFormat="1" ht="12.75">
      <c r="A225" s="221"/>
      <c r="B225" s="221"/>
      <c r="C225" s="221"/>
      <c r="D225" s="221"/>
      <c r="E225" s="221"/>
      <c r="F225" s="221"/>
      <c r="G225" s="221"/>
      <c r="H225" s="221"/>
    </row>
    <row r="226" spans="1:8" s="760" customFormat="1" ht="12.75">
      <c r="A226" s="221"/>
      <c r="B226" s="221"/>
      <c r="C226" s="221"/>
      <c r="D226" s="221"/>
      <c r="E226" s="221"/>
      <c r="F226" s="221"/>
      <c r="G226" s="221"/>
      <c r="H226" s="221"/>
    </row>
    <row r="227" spans="1:8" s="760" customFormat="1" ht="12.75">
      <c r="A227" s="221"/>
      <c r="B227" s="221"/>
      <c r="C227" s="221"/>
      <c r="D227" s="221"/>
      <c r="E227" s="221"/>
      <c r="F227" s="221"/>
      <c r="G227" s="221"/>
      <c r="H227" s="221"/>
    </row>
    <row r="228" spans="1:8" s="760" customFormat="1" ht="12.75">
      <c r="A228" s="221"/>
      <c r="B228" s="221"/>
      <c r="C228" s="221"/>
      <c r="D228" s="221"/>
      <c r="E228" s="221"/>
      <c r="F228" s="221"/>
      <c r="G228" s="221"/>
      <c r="H228" s="221"/>
    </row>
    <row r="229" spans="1:8" s="760" customFormat="1" ht="12.75">
      <c r="A229" s="221"/>
      <c r="B229" s="221"/>
      <c r="C229" s="221"/>
      <c r="D229" s="221"/>
      <c r="E229" s="221"/>
      <c r="F229" s="221"/>
      <c r="G229" s="221"/>
      <c r="H229" s="221"/>
    </row>
    <row r="230" spans="1:8" s="760" customFormat="1" ht="12.75">
      <c r="A230" s="221"/>
      <c r="B230" s="221"/>
      <c r="C230" s="221"/>
      <c r="D230" s="221"/>
      <c r="E230" s="221"/>
      <c r="F230" s="221"/>
      <c r="G230" s="221"/>
      <c r="H230" s="221"/>
    </row>
    <row r="231" spans="1:8" s="760" customFormat="1" ht="12.75">
      <c r="A231" s="221"/>
      <c r="B231" s="221"/>
      <c r="C231" s="221"/>
      <c r="D231" s="221"/>
      <c r="E231" s="221"/>
      <c r="F231" s="221"/>
      <c r="G231" s="221"/>
      <c r="H231" s="221"/>
    </row>
    <row r="232" spans="1:8" s="760" customFormat="1" ht="12.75">
      <c r="A232" s="221"/>
      <c r="B232" s="221"/>
      <c r="C232" s="221"/>
      <c r="D232" s="221"/>
      <c r="E232" s="221"/>
      <c r="F232" s="221"/>
      <c r="G232" s="221"/>
      <c r="H232" s="221"/>
    </row>
    <row r="233" spans="1:8" s="760" customFormat="1" ht="12.75">
      <c r="A233" s="221"/>
      <c r="B233" s="221"/>
      <c r="C233" s="221"/>
      <c r="D233" s="221"/>
      <c r="E233" s="221"/>
      <c r="F233" s="221"/>
      <c r="G233" s="221"/>
      <c r="H233" s="221"/>
    </row>
    <row r="234" spans="1:8" s="760" customFormat="1" ht="12.75">
      <c r="A234" s="221"/>
      <c r="B234" s="221"/>
      <c r="C234" s="221"/>
      <c r="D234" s="221"/>
      <c r="E234" s="221"/>
      <c r="F234" s="221"/>
      <c r="G234" s="221"/>
      <c r="H234" s="221"/>
    </row>
    <row r="235" spans="1:8" s="760" customFormat="1" ht="12.75">
      <c r="A235" s="221"/>
      <c r="B235" s="221"/>
      <c r="C235" s="221"/>
      <c r="D235" s="221"/>
      <c r="E235" s="221"/>
      <c r="F235" s="221"/>
      <c r="G235" s="221"/>
      <c r="H235" s="221"/>
    </row>
    <row r="236" spans="1:8" s="760" customFormat="1" ht="12.75">
      <c r="A236" s="221"/>
      <c r="B236" s="221"/>
      <c r="C236" s="221"/>
      <c r="D236" s="221"/>
      <c r="E236" s="221"/>
      <c r="F236" s="221"/>
      <c r="G236" s="221"/>
      <c r="H236" s="221"/>
    </row>
    <row r="237" spans="1:8" s="760" customFormat="1" ht="12.75">
      <c r="A237" s="221"/>
      <c r="B237" s="221"/>
      <c r="C237" s="221"/>
      <c r="D237" s="221"/>
      <c r="E237" s="221"/>
      <c r="F237" s="221"/>
      <c r="G237" s="221"/>
      <c r="H237" s="221"/>
    </row>
    <row r="238" spans="1:8" s="760" customFormat="1" ht="12.75">
      <c r="A238" s="221"/>
      <c r="B238" s="221"/>
      <c r="C238" s="221"/>
      <c r="D238" s="221"/>
      <c r="E238" s="221"/>
      <c r="F238" s="221"/>
      <c r="G238" s="221"/>
      <c r="H238" s="221"/>
    </row>
    <row r="239" spans="1:8" s="760" customFormat="1" ht="12.75">
      <c r="A239" s="221"/>
      <c r="B239" s="221"/>
      <c r="C239" s="221"/>
      <c r="D239" s="221"/>
      <c r="E239" s="221"/>
      <c r="F239" s="221"/>
      <c r="G239" s="221"/>
      <c r="H239" s="221"/>
    </row>
    <row r="240" spans="1:8" s="760" customFormat="1" ht="12.75">
      <c r="A240" s="221"/>
      <c r="B240" s="221"/>
      <c r="C240" s="221"/>
      <c r="D240" s="221"/>
      <c r="E240" s="221"/>
      <c r="F240" s="221"/>
      <c r="G240" s="221"/>
      <c r="H240" s="221"/>
    </row>
    <row r="241" spans="1:8" s="760" customFormat="1" ht="12.75">
      <c r="A241" s="221"/>
      <c r="B241" s="221"/>
      <c r="C241" s="221"/>
      <c r="D241" s="221"/>
      <c r="E241" s="221"/>
      <c r="F241" s="221"/>
      <c r="G241" s="221"/>
      <c r="H241" s="221"/>
    </row>
    <row r="242" spans="1:8" s="760" customFormat="1" ht="12.75">
      <c r="A242" s="221"/>
      <c r="B242" s="221"/>
      <c r="C242" s="221"/>
      <c r="D242" s="221"/>
      <c r="E242" s="221"/>
      <c r="F242" s="221"/>
      <c r="G242" s="221"/>
      <c r="H242" s="221"/>
    </row>
    <row r="243" spans="1:8" s="760" customFormat="1" ht="12.75">
      <c r="A243" s="221"/>
      <c r="B243" s="221"/>
      <c r="C243" s="221"/>
      <c r="D243" s="221"/>
      <c r="E243" s="221"/>
      <c r="F243" s="221"/>
      <c r="G243" s="221"/>
      <c r="H243" s="221"/>
    </row>
    <row r="244" spans="1:8" s="760" customFormat="1" ht="12.75">
      <c r="A244" s="221"/>
      <c r="B244" s="221"/>
      <c r="C244" s="221"/>
      <c r="D244" s="221"/>
      <c r="E244" s="221"/>
      <c r="F244" s="221"/>
      <c r="G244" s="221"/>
      <c r="H244" s="221"/>
    </row>
    <row r="245" spans="1:8" s="760" customFormat="1" ht="12.75">
      <c r="A245" s="221"/>
      <c r="B245" s="221"/>
      <c r="C245" s="221"/>
      <c r="D245" s="221"/>
      <c r="E245" s="221"/>
      <c r="F245" s="221"/>
      <c r="G245" s="221"/>
      <c r="H245" s="221"/>
    </row>
    <row r="246" spans="1:8" s="760" customFormat="1" ht="12.75">
      <c r="A246" s="221"/>
      <c r="B246" s="221"/>
      <c r="C246" s="221"/>
      <c r="D246" s="221"/>
      <c r="E246" s="221"/>
      <c r="F246" s="221"/>
      <c r="G246" s="221"/>
      <c r="H246" s="221"/>
    </row>
    <row r="247" spans="1:8" s="760" customFormat="1" ht="12.75">
      <c r="A247" s="221"/>
      <c r="B247" s="221"/>
      <c r="C247" s="221"/>
      <c r="D247" s="221"/>
      <c r="E247" s="221"/>
      <c r="F247" s="221"/>
      <c r="G247" s="221"/>
      <c r="H247" s="221"/>
    </row>
    <row r="248" spans="1:8" s="760" customFormat="1" ht="12.75">
      <c r="A248" s="221"/>
      <c r="B248" s="221"/>
      <c r="C248" s="221"/>
      <c r="D248" s="221"/>
      <c r="E248" s="221"/>
      <c r="F248" s="221"/>
      <c r="G248" s="221"/>
      <c r="H248" s="221"/>
    </row>
    <row r="249" spans="1:8" s="760" customFormat="1" ht="12.75">
      <c r="A249" s="221"/>
      <c r="B249" s="221"/>
      <c r="C249" s="221"/>
      <c r="D249" s="221"/>
      <c r="E249" s="221"/>
      <c r="F249" s="221"/>
      <c r="G249" s="221"/>
      <c r="H249" s="221"/>
    </row>
    <row r="250" spans="1:8" s="760" customFormat="1" ht="12.75">
      <c r="A250" s="221"/>
      <c r="B250" s="221"/>
      <c r="C250" s="221"/>
      <c r="D250" s="221"/>
      <c r="E250" s="221"/>
      <c r="F250" s="221"/>
      <c r="G250" s="221"/>
      <c r="H250" s="221"/>
    </row>
    <row r="251" spans="1:8" s="760" customFormat="1" ht="12.75">
      <c r="A251" s="221"/>
      <c r="B251" s="221"/>
      <c r="C251" s="221"/>
      <c r="D251" s="221"/>
      <c r="E251" s="221"/>
      <c r="F251" s="221"/>
      <c r="G251" s="221"/>
      <c r="H251" s="221"/>
    </row>
    <row r="252" spans="1:8" s="760" customFormat="1" ht="12.75">
      <c r="A252" s="221"/>
      <c r="B252" s="221"/>
      <c r="C252" s="221"/>
      <c r="D252" s="221"/>
      <c r="E252" s="221"/>
      <c r="F252" s="221"/>
      <c r="G252" s="221"/>
      <c r="H252" s="221"/>
    </row>
    <row r="253" spans="1:8" s="760" customFormat="1" ht="12.75">
      <c r="A253" s="221"/>
      <c r="B253" s="221"/>
      <c r="C253" s="221"/>
      <c r="D253" s="221"/>
      <c r="E253" s="221"/>
      <c r="F253" s="221"/>
      <c r="G253" s="221"/>
      <c r="H253" s="221"/>
    </row>
    <row r="254" spans="1:8" s="760" customFormat="1" ht="12.75">
      <c r="A254" s="221"/>
      <c r="B254" s="221"/>
      <c r="C254" s="221"/>
      <c r="D254" s="221"/>
      <c r="E254" s="221"/>
      <c r="F254" s="221"/>
      <c r="G254" s="221"/>
      <c r="H254" s="221"/>
    </row>
    <row r="255" spans="1:8" s="760" customFormat="1" ht="12.75">
      <c r="A255" s="221"/>
      <c r="B255" s="221"/>
      <c r="C255" s="221"/>
      <c r="D255" s="221"/>
      <c r="E255" s="221"/>
      <c r="F255" s="221"/>
      <c r="G255" s="221"/>
      <c r="H255" s="221"/>
    </row>
    <row r="256" spans="1:8" s="760" customFormat="1" ht="12.75">
      <c r="A256" s="221"/>
      <c r="B256" s="221"/>
      <c r="C256" s="221"/>
      <c r="D256" s="221"/>
      <c r="E256" s="221"/>
      <c r="F256" s="221"/>
      <c r="G256" s="221"/>
      <c r="H256" s="221"/>
    </row>
    <row r="257" spans="1:8" s="760" customFormat="1" ht="12.75">
      <c r="A257" s="221"/>
      <c r="B257" s="221"/>
      <c r="C257" s="221"/>
      <c r="D257" s="221"/>
      <c r="E257" s="221"/>
      <c r="F257" s="221"/>
      <c r="G257" s="221"/>
      <c r="H257" s="221"/>
    </row>
    <row r="258" spans="1:8" s="760" customFormat="1" ht="12.75">
      <c r="A258" s="221"/>
      <c r="B258" s="221"/>
      <c r="C258" s="221"/>
      <c r="D258" s="221"/>
      <c r="E258" s="221"/>
      <c r="F258" s="221"/>
      <c r="G258" s="221"/>
      <c r="H258" s="221"/>
    </row>
    <row r="259" spans="1:8" s="760" customFormat="1" ht="12.75">
      <c r="A259" s="221"/>
      <c r="B259" s="221"/>
      <c r="C259" s="221"/>
      <c r="D259" s="221"/>
      <c r="E259" s="221"/>
      <c r="F259" s="221"/>
      <c r="G259" s="221"/>
      <c r="H259" s="221"/>
    </row>
    <row r="260" spans="1:8" s="760" customFormat="1" ht="12.75">
      <c r="A260" s="221"/>
      <c r="B260" s="221"/>
      <c r="C260" s="221"/>
      <c r="D260" s="221"/>
      <c r="E260" s="221"/>
      <c r="F260" s="221"/>
      <c r="G260" s="221"/>
      <c r="H260" s="221"/>
    </row>
    <row r="261" spans="1:8" s="760" customFormat="1" ht="12.75">
      <c r="A261" s="221"/>
      <c r="B261" s="221"/>
      <c r="C261" s="221"/>
      <c r="D261" s="221"/>
      <c r="E261" s="221"/>
      <c r="F261" s="221"/>
      <c r="G261" s="221"/>
      <c r="H261" s="221"/>
    </row>
    <row r="262" spans="1:8" s="760" customFormat="1" ht="12.75">
      <c r="A262" s="221"/>
      <c r="B262" s="221"/>
      <c r="C262" s="221"/>
      <c r="D262" s="221"/>
      <c r="E262" s="221"/>
      <c r="F262" s="221"/>
      <c r="G262" s="221"/>
      <c r="H262" s="221"/>
    </row>
    <row r="263" spans="1:8" s="760" customFormat="1" ht="12.75">
      <c r="A263" s="221"/>
      <c r="B263" s="221"/>
      <c r="C263" s="221"/>
      <c r="D263" s="221"/>
      <c r="E263" s="221"/>
      <c r="F263" s="221"/>
      <c r="G263" s="221"/>
      <c r="H263" s="221"/>
    </row>
    <row r="264" spans="1:8" s="760" customFormat="1" ht="12.75">
      <c r="A264" s="221"/>
      <c r="B264" s="221"/>
      <c r="C264" s="221"/>
      <c r="D264" s="221"/>
      <c r="E264" s="221"/>
      <c r="F264" s="221"/>
      <c r="G264" s="221"/>
      <c r="H264" s="221"/>
    </row>
    <row r="265" spans="1:8" s="760" customFormat="1" ht="12.75">
      <c r="A265" s="221"/>
      <c r="B265" s="221"/>
      <c r="C265" s="221"/>
      <c r="D265" s="221"/>
      <c r="E265" s="221"/>
      <c r="F265" s="221"/>
      <c r="G265" s="221"/>
      <c r="H265" s="221"/>
    </row>
    <row r="266" spans="1:8" s="760" customFormat="1" ht="12.75">
      <c r="A266" s="221"/>
      <c r="B266" s="221"/>
      <c r="C266" s="221"/>
      <c r="D266" s="221"/>
      <c r="E266" s="221"/>
      <c r="F266" s="221"/>
      <c r="G266" s="221"/>
      <c r="H266" s="221"/>
    </row>
    <row r="267" spans="1:8" s="760" customFormat="1" ht="12.75">
      <c r="A267" s="221"/>
      <c r="B267" s="221"/>
      <c r="C267" s="221"/>
      <c r="D267" s="221"/>
      <c r="E267" s="221"/>
      <c r="F267" s="221"/>
      <c r="G267" s="221"/>
      <c r="H267" s="221"/>
    </row>
    <row r="268" spans="1:8" s="760" customFormat="1" ht="12.75">
      <c r="A268" s="221"/>
      <c r="B268" s="221"/>
      <c r="C268" s="221"/>
      <c r="D268" s="221"/>
      <c r="E268" s="221"/>
      <c r="F268" s="221"/>
      <c r="G268" s="221"/>
      <c r="H268" s="221"/>
    </row>
    <row r="269" spans="1:8" s="760" customFormat="1" ht="12.75">
      <c r="A269" s="221"/>
      <c r="B269" s="221"/>
      <c r="C269" s="221"/>
      <c r="D269" s="221"/>
      <c r="E269" s="221"/>
      <c r="F269" s="221"/>
      <c r="G269" s="221"/>
      <c r="H269" s="221"/>
    </row>
    <row r="270" spans="1:8" s="760" customFormat="1" ht="12.75">
      <c r="A270" s="221"/>
      <c r="B270" s="221"/>
      <c r="C270" s="221"/>
      <c r="D270" s="221"/>
      <c r="E270" s="221"/>
      <c r="F270" s="221"/>
      <c r="G270" s="221"/>
      <c r="H270" s="221"/>
    </row>
    <row r="271" spans="1:8" s="760" customFormat="1" ht="12.75">
      <c r="A271" s="221"/>
      <c r="B271" s="221"/>
      <c r="C271" s="221"/>
      <c r="D271" s="221"/>
      <c r="E271" s="221"/>
      <c r="F271" s="221"/>
      <c r="G271" s="221"/>
      <c r="H271" s="221"/>
    </row>
    <row r="272" spans="1:8" s="760" customFormat="1" ht="12.75">
      <c r="A272" s="221"/>
      <c r="B272" s="221"/>
      <c r="C272" s="221"/>
      <c r="D272" s="221"/>
      <c r="E272" s="221"/>
      <c r="F272" s="221"/>
      <c r="G272" s="221"/>
      <c r="H272" s="221"/>
    </row>
    <row r="273" spans="1:8" s="760" customFormat="1" ht="12.75">
      <c r="A273" s="221"/>
      <c r="B273" s="221"/>
      <c r="C273" s="221"/>
      <c r="D273" s="221"/>
      <c r="E273" s="221"/>
      <c r="F273" s="221"/>
      <c r="G273" s="221"/>
      <c r="H273" s="221"/>
    </row>
    <row r="274" spans="1:8" s="760" customFormat="1" ht="12.75">
      <c r="A274" s="221"/>
      <c r="B274" s="221"/>
      <c r="C274" s="221"/>
      <c r="D274" s="221"/>
      <c r="E274" s="221"/>
      <c r="F274" s="221"/>
      <c r="G274" s="221"/>
      <c r="H274" s="221"/>
    </row>
    <row r="275" spans="1:8" s="760" customFormat="1" ht="12.75">
      <c r="A275" s="221"/>
      <c r="B275" s="221"/>
      <c r="C275" s="221"/>
      <c r="D275" s="221"/>
      <c r="E275" s="221"/>
      <c r="F275" s="221"/>
      <c r="G275" s="221"/>
      <c r="H275" s="221"/>
    </row>
    <row r="276" spans="1:8" s="760" customFormat="1" ht="12.75">
      <c r="A276" s="221"/>
      <c r="B276" s="221"/>
      <c r="C276" s="221"/>
      <c r="D276" s="221"/>
      <c r="E276" s="221"/>
      <c r="F276" s="221"/>
      <c r="G276" s="221"/>
      <c r="H276" s="221"/>
    </row>
    <row r="277" spans="1:8" s="760" customFormat="1" ht="12.75">
      <c r="A277" s="221"/>
      <c r="B277" s="221"/>
      <c r="C277" s="221"/>
      <c r="D277" s="221"/>
      <c r="E277" s="221"/>
      <c r="F277" s="221"/>
      <c r="G277" s="221"/>
      <c r="H277" s="221"/>
    </row>
    <row r="278" spans="1:8" s="760" customFormat="1" ht="12.75">
      <c r="A278" s="221"/>
      <c r="B278" s="221"/>
      <c r="C278" s="221"/>
      <c r="D278" s="221"/>
      <c r="E278" s="221"/>
      <c r="F278" s="221"/>
      <c r="G278" s="221"/>
      <c r="H278" s="221"/>
    </row>
    <row r="279" spans="1:8" s="760" customFormat="1" ht="12.75">
      <c r="A279" s="221"/>
      <c r="B279" s="221"/>
      <c r="C279" s="221"/>
      <c r="D279" s="221"/>
      <c r="E279" s="221"/>
      <c r="F279" s="221"/>
      <c r="G279" s="221"/>
      <c r="H279" s="221"/>
    </row>
    <row r="280" spans="1:8" s="760" customFormat="1" ht="12.75">
      <c r="A280" s="221"/>
      <c r="B280" s="221"/>
      <c r="C280" s="221"/>
      <c r="D280" s="221"/>
      <c r="E280" s="221"/>
      <c r="F280" s="221"/>
      <c r="G280" s="221"/>
      <c r="H280" s="221"/>
    </row>
    <row r="281" spans="1:8" ht="12.75">
      <c r="A281" s="730"/>
      <c r="B281" s="730"/>
      <c r="C281" s="730"/>
      <c r="D281" s="730"/>
      <c r="E281" s="730"/>
      <c r="F281" s="730"/>
      <c r="G281" s="730"/>
      <c r="H281" s="730"/>
    </row>
    <row r="282" spans="1:8" ht="12.75">
      <c r="A282" s="730"/>
      <c r="B282" s="730"/>
      <c r="C282" s="730"/>
      <c r="D282" s="730"/>
      <c r="E282" s="730"/>
      <c r="F282" s="730"/>
      <c r="G282" s="730"/>
      <c r="H282" s="730"/>
    </row>
    <row r="283" spans="1:8" ht="12.75">
      <c r="A283" s="730"/>
      <c r="B283" s="730"/>
      <c r="C283" s="730"/>
      <c r="D283" s="730"/>
      <c r="E283" s="730"/>
      <c r="F283" s="730"/>
      <c r="G283" s="730"/>
      <c r="H283" s="730"/>
    </row>
    <row r="284" spans="1:8" ht="12.75">
      <c r="A284" s="730"/>
      <c r="B284" s="730"/>
      <c r="C284" s="730"/>
      <c r="D284" s="730"/>
      <c r="E284" s="730"/>
      <c r="F284" s="730"/>
      <c r="G284" s="730"/>
      <c r="H284" s="730"/>
    </row>
    <row r="285" spans="1:8" ht="12.75">
      <c r="A285" s="730"/>
      <c r="B285" s="730"/>
      <c r="C285" s="730"/>
      <c r="D285" s="730"/>
      <c r="E285" s="730"/>
      <c r="F285" s="730"/>
      <c r="G285" s="730"/>
      <c r="H285" s="730"/>
    </row>
    <row r="286" spans="1:8" ht="12.75">
      <c r="A286" s="730"/>
      <c r="B286" s="730"/>
      <c r="C286" s="730"/>
      <c r="D286" s="730"/>
      <c r="E286" s="730"/>
      <c r="F286" s="730"/>
      <c r="G286" s="730"/>
      <c r="H286" s="730"/>
    </row>
    <row r="287" spans="1:8" ht="12.75">
      <c r="A287" s="730"/>
      <c r="B287" s="730"/>
      <c r="C287" s="730"/>
      <c r="D287" s="730"/>
      <c r="E287" s="730"/>
      <c r="F287" s="730"/>
      <c r="G287" s="730"/>
      <c r="H287" s="730"/>
    </row>
    <row r="288" spans="1:8" ht="12.75">
      <c r="A288" s="730"/>
      <c r="B288" s="730"/>
      <c r="C288" s="730"/>
      <c r="D288" s="730"/>
      <c r="E288" s="730"/>
      <c r="F288" s="730"/>
      <c r="G288" s="730"/>
      <c r="H288" s="730"/>
    </row>
    <row r="289" spans="1:8" ht="12.75">
      <c r="A289" s="730"/>
      <c r="B289" s="730"/>
      <c r="C289" s="730"/>
      <c r="D289" s="730"/>
      <c r="E289" s="730"/>
      <c r="F289" s="730"/>
      <c r="G289" s="730"/>
      <c r="H289" s="730"/>
    </row>
    <row r="290" spans="1:8" ht="12.75">
      <c r="A290" s="730"/>
      <c r="B290" s="730"/>
      <c r="C290" s="730"/>
      <c r="D290" s="730"/>
      <c r="E290" s="730"/>
      <c r="F290" s="730"/>
      <c r="G290" s="730"/>
      <c r="H290" s="730"/>
    </row>
    <row r="291" spans="1:8" ht="12.75">
      <c r="A291" s="730"/>
      <c r="B291" s="730"/>
      <c r="C291" s="730"/>
      <c r="D291" s="730"/>
      <c r="E291" s="730"/>
      <c r="F291" s="730"/>
      <c r="G291" s="730"/>
      <c r="H291" s="730"/>
    </row>
    <row r="292" spans="1:8" ht="12.75">
      <c r="A292" s="730"/>
      <c r="B292" s="730"/>
      <c r="C292" s="730"/>
      <c r="D292" s="730"/>
      <c r="E292" s="730"/>
      <c r="F292" s="730"/>
      <c r="G292" s="730"/>
      <c r="H292" s="730"/>
    </row>
    <row r="293" spans="1:8" ht="12.75">
      <c r="A293" s="730"/>
      <c r="B293" s="730"/>
      <c r="C293" s="730"/>
      <c r="D293" s="730"/>
      <c r="E293" s="730"/>
      <c r="F293" s="730"/>
      <c r="G293" s="730"/>
      <c r="H293" s="730"/>
    </row>
    <row r="294" spans="1:8" ht="12.75">
      <c r="A294" s="730"/>
      <c r="B294" s="730"/>
      <c r="C294" s="730"/>
      <c r="D294" s="730"/>
      <c r="E294" s="730"/>
      <c r="F294" s="730"/>
      <c r="G294" s="730"/>
      <c r="H294" s="730"/>
    </row>
    <row r="295" spans="1:8" ht="12.75">
      <c r="A295" s="730"/>
      <c r="B295" s="730"/>
      <c r="C295" s="730"/>
      <c r="D295" s="730"/>
      <c r="E295" s="730"/>
      <c r="F295" s="730"/>
      <c r="G295" s="730"/>
      <c r="H295" s="730"/>
    </row>
    <row r="296" spans="1:8" ht="12.75">
      <c r="A296" s="730"/>
      <c r="B296" s="730"/>
      <c r="C296" s="730"/>
      <c r="D296" s="730"/>
      <c r="E296" s="730"/>
      <c r="F296" s="730"/>
      <c r="G296" s="730"/>
      <c r="H296" s="730"/>
    </row>
    <row r="297" spans="1:8" ht="12.75">
      <c r="A297" s="730"/>
      <c r="B297" s="730"/>
      <c r="C297" s="730"/>
      <c r="D297" s="730"/>
      <c r="E297" s="730"/>
      <c r="F297" s="730"/>
      <c r="G297" s="730"/>
      <c r="H297" s="730"/>
    </row>
    <row r="298" spans="1:8" ht="12.75">
      <c r="A298" s="730"/>
      <c r="B298" s="730"/>
      <c r="C298" s="730"/>
      <c r="D298" s="730"/>
      <c r="E298" s="730"/>
      <c r="F298" s="730"/>
      <c r="G298" s="730"/>
      <c r="H298" s="730"/>
    </row>
    <row r="299" spans="1:8" ht="12.75">
      <c r="A299" s="730"/>
      <c r="B299" s="730"/>
      <c r="C299" s="730"/>
      <c r="D299" s="730"/>
      <c r="E299" s="730"/>
      <c r="F299" s="730"/>
      <c r="G299" s="730"/>
      <c r="H299" s="730"/>
    </row>
    <row r="300" spans="1:8" ht="12.75">
      <c r="A300" s="730"/>
      <c r="B300" s="730"/>
      <c r="C300" s="730"/>
      <c r="D300" s="730"/>
      <c r="E300" s="730"/>
      <c r="F300" s="730"/>
      <c r="G300" s="730"/>
      <c r="H300" s="730"/>
    </row>
    <row r="301" spans="1:8" ht="12.75">
      <c r="A301" s="730"/>
      <c r="B301" s="730"/>
      <c r="C301" s="730"/>
      <c r="D301" s="730"/>
      <c r="E301" s="730"/>
      <c r="F301" s="730"/>
      <c r="G301" s="730"/>
      <c r="H301" s="730"/>
    </row>
    <row r="302" spans="1:8" ht="12.75">
      <c r="A302" s="730"/>
      <c r="B302" s="730"/>
      <c r="C302" s="730"/>
      <c r="D302" s="730"/>
      <c r="E302" s="730"/>
      <c r="F302" s="730"/>
      <c r="G302" s="730"/>
      <c r="H302" s="730"/>
    </row>
    <row r="303" spans="1:8" ht="12.75">
      <c r="A303" s="730"/>
      <c r="B303" s="730"/>
      <c r="C303" s="730"/>
      <c r="D303" s="730"/>
      <c r="E303" s="730"/>
      <c r="F303" s="730"/>
      <c r="G303" s="730"/>
      <c r="H303" s="730"/>
    </row>
    <row r="304" spans="1:8" ht="12.75">
      <c r="A304" s="730"/>
      <c r="B304" s="730"/>
      <c r="C304" s="730"/>
      <c r="D304" s="730"/>
      <c r="E304" s="730"/>
      <c r="F304" s="730"/>
      <c r="G304" s="730"/>
      <c r="H304" s="730"/>
    </row>
    <row r="305" spans="1:8" ht="12.75">
      <c r="A305" s="730"/>
      <c r="B305" s="730"/>
      <c r="C305" s="730"/>
      <c r="D305" s="730"/>
      <c r="E305" s="730"/>
      <c r="F305" s="730"/>
      <c r="G305" s="730"/>
      <c r="H305" s="730"/>
    </row>
    <row r="306" spans="1:8" ht="12.75">
      <c r="A306" s="730"/>
      <c r="B306" s="730"/>
      <c r="C306" s="730"/>
      <c r="D306" s="730"/>
      <c r="E306" s="730"/>
      <c r="F306" s="730"/>
      <c r="G306" s="730"/>
      <c r="H306" s="730"/>
    </row>
    <row r="307" spans="1:8" ht="12.75">
      <c r="A307" s="730"/>
      <c r="B307" s="730"/>
      <c r="C307" s="730"/>
      <c r="D307" s="730"/>
      <c r="E307" s="730"/>
      <c r="F307" s="730"/>
      <c r="G307" s="730"/>
      <c r="H307" s="730"/>
    </row>
    <row r="308" spans="1:8" ht="12.75">
      <c r="A308" s="730"/>
      <c r="B308" s="730"/>
      <c r="C308" s="730"/>
      <c r="D308" s="730"/>
      <c r="E308" s="730"/>
      <c r="F308" s="730"/>
      <c r="G308" s="730"/>
      <c r="H308" s="730"/>
    </row>
    <row r="309" spans="1:8" ht="12.75">
      <c r="A309" s="730"/>
      <c r="B309" s="730"/>
      <c r="C309" s="730"/>
      <c r="D309" s="730"/>
      <c r="E309" s="730"/>
      <c r="F309" s="730"/>
      <c r="G309" s="730"/>
      <c r="H309" s="730"/>
    </row>
    <row r="310" spans="1:8" ht="12.75">
      <c r="A310" s="730"/>
      <c r="B310" s="730"/>
      <c r="C310" s="730"/>
      <c r="D310" s="730"/>
      <c r="E310" s="730"/>
      <c r="F310" s="730"/>
      <c r="G310" s="730"/>
      <c r="H310" s="730"/>
    </row>
    <row r="311" spans="1:8" ht="12.75">
      <c r="A311" s="730"/>
      <c r="B311" s="730"/>
      <c r="C311" s="730"/>
      <c r="D311" s="730"/>
      <c r="E311" s="730"/>
      <c r="F311" s="730"/>
      <c r="G311" s="730"/>
      <c r="H311" s="730"/>
    </row>
    <row r="312" spans="1:8" ht="12.75">
      <c r="A312" s="730"/>
      <c r="B312" s="730"/>
      <c r="C312" s="730"/>
      <c r="D312" s="730"/>
      <c r="E312" s="730"/>
      <c r="F312" s="730"/>
      <c r="G312" s="730"/>
      <c r="H312" s="730"/>
    </row>
    <row r="313" spans="1:8" ht="12.75">
      <c r="A313" s="730"/>
      <c r="B313" s="730"/>
      <c r="C313" s="730"/>
      <c r="D313" s="730"/>
      <c r="E313" s="730"/>
      <c r="F313" s="730"/>
      <c r="G313" s="730"/>
      <c r="H313" s="730"/>
    </row>
    <row r="314" spans="1:8" ht="12.75">
      <c r="A314" s="730"/>
      <c r="B314" s="730"/>
      <c r="C314" s="730"/>
      <c r="D314" s="730"/>
      <c r="E314" s="730"/>
      <c r="F314" s="730"/>
      <c r="G314" s="730"/>
      <c r="H314" s="730"/>
    </row>
    <row r="315" spans="1:8" ht="12.75">
      <c r="A315" s="730"/>
      <c r="B315" s="730"/>
      <c r="C315" s="730"/>
      <c r="D315" s="730"/>
      <c r="E315" s="730"/>
      <c r="F315" s="730"/>
      <c r="G315" s="730"/>
      <c r="H315" s="730"/>
    </row>
    <row r="316" spans="1:8" ht="12.75">
      <c r="A316" s="730"/>
      <c r="B316" s="730"/>
      <c r="C316" s="730"/>
      <c r="D316" s="730"/>
      <c r="E316" s="730"/>
      <c r="F316" s="730"/>
      <c r="G316" s="730"/>
      <c r="H316" s="730"/>
    </row>
    <row r="317" spans="1:8" ht="12.75">
      <c r="A317" s="730"/>
      <c r="B317" s="730"/>
      <c r="C317" s="730"/>
      <c r="D317" s="730"/>
      <c r="E317" s="730"/>
      <c r="F317" s="730"/>
      <c r="G317" s="730"/>
      <c r="H317" s="730"/>
    </row>
    <row r="318" spans="1:8" ht="12.75">
      <c r="A318" s="730"/>
      <c r="B318" s="730"/>
      <c r="C318" s="730"/>
      <c r="D318" s="730"/>
      <c r="E318" s="730"/>
      <c r="F318" s="730"/>
      <c r="G318" s="730"/>
      <c r="H318" s="730"/>
    </row>
    <row r="319" spans="1:8" ht="12.75">
      <c r="A319" s="730"/>
      <c r="B319" s="730"/>
      <c r="C319" s="730"/>
      <c r="D319" s="730"/>
      <c r="E319" s="730"/>
      <c r="F319" s="730"/>
      <c r="G319" s="730"/>
      <c r="H319" s="730"/>
    </row>
    <row r="320" spans="1:8" ht="12.75">
      <c r="A320" s="730"/>
      <c r="B320" s="730"/>
      <c r="C320" s="730"/>
      <c r="D320" s="730"/>
      <c r="E320" s="730"/>
      <c r="F320" s="730"/>
      <c r="G320" s="730"/>
      <c r="H320" s="730"/>
    </row>
    <row r="321" spans="1:8" ht="12.75">
      <c r="A321" s="730"/>
      <c r="B321" s="730"/>
      <c r="C321" s="730"/>
      <c r="D321" s="730"/>
      <c r="E321" s="730"/>
      <c r="F321" s="730"/>
      <c r="G321" s="730"/>
      <c r="H321" s="730"/>
    </row>
    <row r="322" spans="1:8" ht="12.75">
      <c r="A322" s="730"/>
      <c r="B322" s="730"/>
      <c r="C322" s="730"/>
      <c r="D322" s="730"/>
      <c r="E322" s="730"/>
      <c r="F322" s="730"/>
      <c r="G322" s="730"/>
      <c r="H322" s="730"/>
    </row>
    <row r="323" spans="1:8" ht="12.75">
      <c r="A323" s="730"/>
      <c r="B323" s="730"/>
      <c r="C323" s="730"/>
      <c r="D323" s="730"/>
      <c r="E323" s="730"/>
      <c r="F323" s="730"/>
      <c r="G323" s="730"/>
      <c r="H323" s="730"/>
    </row>
    <row r="324" spans="1:8" ht="12.75">
      <c r="A324" s="730"/>
      <c r="B324" s="730"/>
      <c r="C324" s="730"/>
      <c r="D324" s="730"/>
      <c r="E324" s="730"/>
      <c r="F324" s="730"/>
      <c r="G324" s="730"/>
      <c r="H324" s="730"/>
    </row>
    <row r="325" spans="1:8" ht="12.75">
      <c r="A325" s="730"/>
      <c r="B325" s="730"/>
      <c r="C325" s="730"/>
      <c r="D325" s="730"/>
      <c r="E325" s="730"/>
      <c r="F325" s="730"/>
      <c r="G325" s="730"/>
      <c r="H325" s="730"/>
    </row>
    <row r="326" spans="1:8" ht="12.75">
      <c r="A326" s="730"/>
      <c r="B326" s="730"/>
      <c r="C326" s="730"/>
      <c r="D326" s="730"/>
      <c r="E326" s="730"/>
      <c r="F326" s="730"/>
      <c r="G326" s="730"/>
      <c r="H326" s="730"/>
    </row>
    <row r="327" spans="1:8" ht="12.75">
      <c r="A327" s="730"/>
      <c r="B327" s="730"/>
      <c r="C327" s="730"/>
      <c r="D327" s="730"/>
      <c r="E327" s="730"/>
      <c r="F327" s="730"/>
      <c r="G327" s="730"/>
      <c r="H327" s="730"/>
    </row>
    <row r="328" spans="1:8" ht="12.75">
      <c r="A328" s="730"/>
      <c r="B328" s="730"/>
      <c r="C328" s="730"/>
      <c r="D328" s="730"/>
      <c r="E328" s="730"/>
      <c r="F328" s="730"/>
      <c r="G328" s="730"/>
      <c r="H328" s="730"/>
    </row>
    <row r="329" spans="1:8" ht="12.75">
      <c r="A329" s="730"/>
      <c r="B329" s="730"/>
      <c r="C329" s="730"/>
      <c r="D329" s="730"/>
      <c r="E329" s="730"/>
      <c r="F329" s="730"/>
      <c r="G329" s="730"/>
      <c r="H329" s="730"/>
    </row>
    <row r="330" spans="1:8" ht="12.75">
      <c r="A330" s="730"/>
      <c r="B330" s="730"/>
      <c r="C330" s="730"/>
      <c r="D330" s="730"/>
      <c r="E330" s="730"/>
      <c r="F330" s="730"/>
      <c r="G330" s="730"/>
      <c r="H330" s="730"/>
    </row>
    <row r="331" spans="1:8" ht="12.75">
      <c r="A331" s="730"/>
      <c r="B331" s="730"/>
      <c r="C331" s="730"/>
      <c r="D331" s="730"/>
      <c r="E331" s="730"/>
      <c r="F331" s="730"/>
      <c r="G331" s="730"/>
      <c r="H331" s="730"/>
    </row>
    <row r="332" spans="1:8" ht="12.75">
      <c r="A332" s="730"/>
      <c r="B332" s="730"/>
      <c r="C332" s="730"/>
      <c r="D332" s="730"/>
      <c r="E332" s="730"/>
      <c r="F332" s="730"/>
      <c r="G332" s="730"/>
      <c r="H332" s="730"/>
    </row>
    <row r="333" spans="1:8" ht="12.75">
      <c r="A333" s="730"/>
      <c r="B333" s="730"/>
      <c r="C333" s="730"/>
      <c r="D333" s="730"/>
      <c r="E333" s="730"/>
      <c r="F333" s="730"/>
      <c r="G333" s="730"/>
      <c r="H333" s="730"/>
    </row>
    <row r="334" spans="1:8" ht="12.75">
      <c r="A334" s="730"/>
      <c r="B334" s="730"/>
      <c r="C334" s="730"/>
      <c r="D334" s="730"/>
      <c r="E334" s="730"/>
      <c r="F334" s="730"/>
      <c r="G334" s="730"/>
      <c r="H334" s="730"/>
    </row>
    <row r="335" spans="1:8" ht="12.75">
      <c r="A335" s="730"/>
      <c r="B335" s="730"/>
      <c r="C335" s="730"/>
      <c r="D335" s="730"/>
      <c r="E335" s="730"/>
      <c r="F335" s="730"/>
      <c r="G335" s="730"/>
      <c r="H335" s="730"/>
    </row>
    <row r="336" spans="1:8" ht="12.75">
      <c r="A336" s="730"/>
      <c r="B336" s="730"/>
      <c r="C336" s="730"/>
      <c r="D336" s="730"/>
      <c r="E336" s="730"/>
      <c r="F336" s="730"/>
      <c r="G336" s="730"/>
      <c r="H336" s="730"/>
    </row>
    <row r="337" spans="1:8" ht="12.75">
      <c r="A337" s="730"/>
      <c r="B337" s="730"/>
      <c r="C337" s="730"/>
      <c r="D337" s="730"/>
      <c r="E337" s="730"/>
      <c r="F337" s="730"/>
      <c r="G337" s="730"/>
      <c r="H337" s="730"/>
    </row>
    <row r="338" spans="1:8" ht="12.75">
      <c r="A338" s="730"/>
      <c r="B338" s="730"/>
      <c r="C338" s="730"/>
      <c r="D338" s="730"/>
      <c r="E338" s="730"/>
      <c r="F338" s="730"/>
      <c r="G338" s="730"/>
      <c r="H338" s="730"/>
    </row>
    <row r="339" spans="1:8" ht="12.75">
      <c r="A339" s="730"/>
      <c r="B339" s="730"/>
      <c r="C339" s="730"/>
      <c r="D339" s="730"/>
      <c r="E339" s="730"/>
      <c r="F339" s="730"/>
      <c r="G339" s="730"/>
      <c r="H339" s="730"/>
    </row>
    <row r="340" spans="1:8" ht="12.75">
      <c r="A340" s="730"/>
      <c r="B340" s="730"/>
      <c r="C340" s="730"/>
      <c r="D340" s="730"/>
      <c r="E340" s="730"/>
      <c r="F340" s="730"/>
      <c r="G340" s="730"/>
      <c r="H340" s="730"/>
    </row>
    <row r="341" spans="1:8" ht="12.75">
      <c r="A341" s="730"/>
      <c r="B341" s="730"/>
      <c r="C341" s="730"/>
      <c r="D341" s="730"/>
      <c r="E341" s="730"/>
      <c r="F341" s="730"/>
      <c r="G341" s="730"/>
      <c r="H341" s="730"/>
    </row>
    <row r="342" spans="1:8" ht="12.75">
      <c r="A342" s="730"/>
      <c r="B342" s="730"/>
      <c r="C342" s="730"/>
      <c r="D342" s="730"/>
      <c r="E342" s="730"/>
      <c r="F342" s="730"/>
      <c r="G342" s="730"/>
      <c r="H342" s="730"/>
    </row>
    <row r="343" spans="1:8" ht="12.75">
      <c r="A343" s="730"/>
      <c r="B343" s="730"/>
      <c r="C343" s="730"/>
      <c r="D343" s="730"/>
      <c r="E343" s="730"/>
      <c r="F343" s="730"/>
      <c r="G343" s="730"/>
      <c r="H343" s="730"/>
    </row>
    <row r="344" spans="1:8" ht="12.75">
      <c r="A344" s="730"/>
      <c r="B344" s="730"/>
      <c r="C344" s="730"/>
      <c r="D344" s="730"/>
      <c r="E344" s="730"/>
      <c r="F344" s="730"/>
      <c r="G344" s="730"/>
      <c r="H344" s="730"/>
    </row>
    <row r="345" spans="1:8" ht="12.75">
      <c r="A345" s="730"/>
      <c r="B345" s="730"/>
      <c r="C345" s="730"/>
      <c r="D345" s="730"/>
      <c r="E345" s="730"/>
      <c r="F345" s="730"/>
      <c r="G345" s="730"/>
      <c r="H345" s="730"/>
    </row>
    <row r="346" spans="1:8" ht="12.75">
      <c r="A346" s="730"/>
      <c r="B346" s="730"/>
      <c r="C346" s="730"/>
      <c r="D346" s="730"/>
      <c r="E346" s="730"/>
      <c r="F346" s="730"/>
      <c r="G346" s="730"/>
      <c r="H346" s="730"/>
    </row>
    <row r="347" spans="1:8" ht="12.75">
      <c r="A347" s="730"/>
      <c r="B347" s="730"/>
      <c r="C347" s="730"/>
      <c r="D347" s="730"/>
      <c r="E347" s="730"/>
      <c r="F347" s="730"/>
      <c r="G347" s="730"/>
      <c r="H347" s="730"/>
    </row>
    <row r="348" spans="1:8" ht="12.75">
      <c r="A348" s="730"/>
      <c r="B348" s="730"/>
      <c r="C348" s="730"/>
      <c r="D348" s="730"/>
      <c r="E348" s="730"/>
      <c r="F348" s="730"/>
      <c r="G348" s="730"/>
      <c r="H348" s="730"/>
    </row>
    <row r="349" spans="1:8" ht="12.75">
      <c r="A349" s="730"/>
      <c r="B349" s="730"/>
      <c r="C349" s="730"/>
      <c r="D349" s="730"/>
      <c r="E349" s="730"/>
      <c r="F349" s="730"/>
      <c r="G349" s="730"/>
      <c r="H349" s="730"/>
    </row>
    <row r="350" spans="1:8" ht="12.75">
      <c r="A350" s="730"/>
      <c r="B350" s="730"/>
      <c r="C350" s="730"/>
      <c r="D350" s="730"/>
      <c r="E350" s="730"/>
      <c r="F350" s="730"/>
      <c r="G350" s="730"/>
      <c r="H350" s="730"/>
    </row>
    <row r="351" spans="1:8" ht="12.75">
      <c r="A351" s="730"/>
      <c r="B351" s="730"/>
      <c r="C351" s="730"/>
      <c r="D351" s="730"/>
      <c r="E351" s="730"/>
      <c r="F351" s="730"/>
      <c r="G351" s="730"/>
      <c r="H351" s="730"/>
    </row>
    <row r="352" spans="1:8" ht="12.75">
      <c r="A352" s="730"/>
      <c r="B352" s="730"/>
      <c r="C352" s="730"/>
      <c r="D352" s="730"/>
      <c r="E352" s="730"/>
      <c r="F352" s="730"/>
      <c r="G352" s="730"/>
      <c r="H352" s="730"/>
    </row>
    <row r="353" spans="1:8" ht="12.75">
      <c r="A353" s="730"/>
      <c r="B353" s="730"/>
      <c r="C353" s="730"/>
      <c r="D353" s="730"/>
      <c r="E353" s="730"/>
      <c r="F353" s="730"/>
      <c r="G353" s="730"/>
      <c r="H353" s="730"/>
    </row>
    <row r="354" spans="1:8" ht="12.75">
      <c r="A354" s="730"/>
      <c r="B354" s="730"/>
      <c r="C354" s="730"/>
      <c r="D354" s="730"/>
      <c r="E354" s="730"/>
      <c r="F354" s="730"/>
      <c r="G354" s="730"/>
      <c r="H354" s="730"/>
    </row>
    <row r="355" spans="1:8" ht="12.75">
      <c r="A355" s="730"/>
      <c r="B355" s="730"/>
      <c r="C355" s="730"/>
      <c r="D355" s="730"/>
      <c r="E355" s="730"/>
      <c r="F355" s="730"/>
      <c r="G355" s="730"/>
      <c r="H355" s="730"/>
    </row>
    <row r="356" spans="1:8" ht="12.75">
      <c r="A356" s="730"/>
      <c r="B356" s="730"/>
      <c r="C356" s="730"/>
      <c r="D356" s="730"/>
      <c r="E356" s="730"/>
      <c r="F356" s="730"/>
      <c r="G356" s="730"/>
      <c r="H356" s="730"/>
    </row>
    <row r="357" spans="1:8" ht="12.75">
      <c r="A357" s="730"/>
      <c r="B357" s="730"/>
      <c r="C357" s="730"/>
      <c r="D357" s="730"/>
      <c r="E357" s="730"/>
      <c r="F357" s="730"/>
      <c r="G357" s="730"/>
      <c r="H357" s="730"/>
    </row>
    <row r="358" spans="1:8" ht="12.75">
      <c r="A358" s="730"/>
      <c r="B358" s="730"/>
      <c r="C358" s="730"/>
      <c r="D358" s="730"/>
      <c r="E358" s="730"/>
      <c r="F358" s="730"/>
      <c r="G358" s="730"/>
      <c r="H358" s="730"/>
    </row>
    <row r="359" spans="1:8" ht="12.75">
      <c r="A359" s="730"/>
      <c r="B359" s="730"/>
      <c r="C359" s="730"/>
      <c r="D359" s="730"/>
      <c r="E359" s="730"/>
      <c r="F359" s="730"/>
      <c r="G359" s="730"/>
      <c r="H359" s="730"/>
    </row>
    <row r="360" spans="1:8" ht="12.75">
      <c r="A360" s="730"/>
      <c r="B360" s="730"/>
      <c r="C360" s="730"/>
      <c r="D360" s="730"/>
      <c r="E360" s="730"/>
      <c r="F360" s="730"/>
      <c r="G360" s="730"/>
      <c r="H360" s="730"/>
    </row>
    <row r="361" spans="1:8" ht="12.75">
      <c r="A361" s="730"/>
      <c r="B361" s="730"/>
      <c r="C361" s="730"/>
      <c r="D361" s="730"/>
      <c r="E361" s="730"/>
      <c r="F361" s="730"/>
      <c r="G361" s="730"/>
      <c r="H361" s="730"/>
    </row>
    <row r="362" spans="1:8" ht="12.75">
      <c r="A362" s="730"/>
      <c r="B362" s="730"/>
      <c r="C362" s="730"/>
      <c r="D362" s="730"/>
      <c r="E362" s="730"/>
      <c r="F362" s="730"/>
      <c r="G362" s="730"/>
      <c r="H362" s="730"/>
    </row>
    <row r="363" spans="1:8" ht="12.75">
      <c r="A363" s="730"/>
      <c r="B363" s="730"/>
      <c r="C363" s="730"/>
      <c r="D363" s="730"/>
      <c r="E363" s="730"/>
      <c r="F363" s="730"/>
      <c r="G363" s="730"/>
      <c r="H363" s="730"/>
    </row>
    <row r="364" spans="1:8" ht="12.75">
      <c r="A364" s="730"/>
      <c r="B364" s="730"/>
      <c r="C364" s="730"/>
      <c r="D364" s="730"/>
      <c r="E364" s="730"/>
      <c r="F364" s="730"/>
      <c r="G364" s="730"/>
      <c r="H364" s="730"/>
    </row>
    <row r="365" spans="1:8" ht="12.75">
      <c r="A365" s="730"/>
      <c r="B365" s="730"/>
      <c r="C365" s="730"/>
      <c r="D365" s="730"/>
      <c r="E365" s="730"/>
      <c r="F365" s="730"/>
      <c r="G365" s="730"/>
      <c r="H365" s="730"/>
    </row>
    <row r="366" spans="1:8" ht="12.75">
      <c r="A366" s="730"/>
      <c r="B366" s="730"/>
      <c r="C366" s="730"/>
      <c r="D366" s="730"/>
      <c r="E366" s="730"/>
      <c r="F366" s="730"/>
      <c r="G366" s="730"/>
      <c r="H366" s="730"/>
    </row>
    <row r="367" spans="1:8" ht="12.75">
      <c r="A367" s="730"/>
      <c r="B367" s="730"/>
      <c r="C367" s="730"/>
      <c r="D367" s="730"/>
      <c r="E367" s="730"/>
      <c r="F367" s="730"/>
      <c r="G367" s="730"/>
      <c r="H367" s="730"/>
    </row>
    <row r="368" spans="1:8" ht="12.75">
      <c r="A368" s="730"/>
      <c r="B368" s="730"/>
      <c r="C368" s="730"/>
      <c r="D368" s="730"/>
      <c r="E368" s="730"/>
      <c r="F368" s="730"/>
      <c r="G368" s="730"/>
      <c r="H368" s="730"/>
    </row>
    <row r="369" spans="1:8" ht="12.75">
      <c r="A369" s="730"/>
      <c r="B369" s="730"/>
      <c r="C369" s="730"/>
      <c r="D369" s="730"/>
      <c r="E369" s="730"/>
      <c r="F369" s="730"/>
      <c r="G369" s="730"/>
      <c r="H369" s="730"/>
    </row>
    <row r="370" spans="1:8" ht="12.75">
      <c r="A370" s="730"/>
      <c r="B370" s="730"/>
      <c r="C370" s="730"/>
      <c r="D370" s="730"/>
      <c r="E370" s="730"/>
      <c r="F370" s="730"/>
      <c r="G370" s="730"/>
      <c r="H370" s="730"/>
    </row>
    <row r="371" spans="1:8" ht="12.75">
      <c r="A371" s="730"/>
      <c r="B371" s="730"/>
      <c r="C371" s="730"/>
      <c r="D371" s="730"/>
      <c r="E371" s="730"/>
      <c r="F371" s="730"/>
      <c r="G371" s="730"/>
      <c r="H371" s="730"/>
    </row>
    <row r="372" spans="1:8" ht="12.75">
      <c r="A372" s="730"/>
      <c r="B372" s="730"/>
      <c r="C372" s="730"/>
      <c r="D372" s="730"/>
      <c r="E372" s="730"/>
      <c r="F372" s="730"/>
      <c r="G372" s="730"/>
      <c r="H372" s="730"/>
    </row>
    <row r="373" spans="1:8" ht="12.75">
      <c r="A373" s="730"/>
      <c r="B373" s="730"/>
      <c r="C373" s="730"/>
      <c r="D373" s="730"/>
      <c r="E373" s="730"/>
      <c r="F373" s="730"/>
      <c r="G373" s="730"/>
      <c r="H373" s="730"/>
    </row>
    <row r="374" spans="1:8" ht="12.75">
      <c r="A374" s="730"/>
      <c r="B374" s="730"/>
      <c r="C374" s="730"/>
      <c r="D374" s="730"/>
      <c r="E374" s="730"/>
      <c r="F374" s="730"/>
      <c r="G374" s="730"/>
      <c r="H374" s="730"/>
    </row>
    <row r="375" spans="1:8" ht="12.75">
      <c r="A375" s="730"/>
      <c r="B375" s="730"/>
      <c r="C375" s="730"/>
      <c r="D375" s="730"/>
      <c r="E375" s="730"/>
      <c r="F375" s="730"/>
      <c r="G375" s="730"/>
      <c r="H375" s="730"/>
    </row>
    <row r="376" spans="1:8" ht="12.75">
      <c r="A376" s="730"/>
      <c r="B376" s="730"/>
      <c r="C376" s="730"/>
      <c r="D376" s="730"/>
      <c r="E376" s="730"/>
      <c r="F376" s="730"/>
      <c r="G376" s="730"/>
      <c r="H376" s="730"/>
    </row>
    <row r="377" spans="1:8" ht="12.75">
      <c r="A377" s="730"/>
      <c r="B377" s="730"/>
      <c r="C377" s="730"/>
      <c r="D377" s="730"/>
      <c r="E377" s="730"/>
      <c r="F377" s="730"/>
      <c r="G377" s="730"/>
      <c r="H377" s="730"/>
    </row>
    <row r="378" spans="1:8" ht="12.75">
      <c r="A378" s="730"/>
      <c r="B378" s="730"/>
      <c r="C378" s="730"/>
      <c r="D378" s="730"/>
      <c r="E378" s="730"/>
      <c r="F378" s="730"/>
      <c r="G378" s="730"/>
      <c r="H378" s="730"/>
    </row>
    <row r="379" spans="1:8" ht="12.75">
      <c r="A379" s="730"/>
      <c r="B379" s="730"/>
      <c r="C379" s="730"/>
      <c r="D379" s="730"/>
      <c r="E379" s="730"/>
      <c r="F379" s="730"/>
      <c r="G379" s="730"/>
      <c r="H379" s="730"/>
    </row>
    <row r="380" spans="1:8" ht="12.75">
      <c r="A380" s="730"/>
      <c r="B380" s="730"/>
      <c r="C380" s="730"/>
      <c r="D380" s="730"/>
      <c r="E380" s="730"/>
      <c r="F380" s="730"/>
      <c r="G380" s="730"/>
      <c r="H380" s="730"/>
    </row>
    <row r="381" spans="1:8" ht="12.75">
      <c r="A381" s="730"/>
      <c r="B381" s="730"/>
      <c r="C381" s="730"/>
      <c r="D381" s="730"/>
      <c r="E381" s="730"/>
      <c r="F381" s="730"/>
      <c r="G381" s="730"/>
      <c r="H381" s="730"/>
    </row>
    <row r="382" spans="1:8" ht="12.75">
      <c r="A382" s="730"/>
      <c r="B382" s="730"/>
      <c r="C382" s="730"/>
      <c r="D382" s="730"/>
      <c r="E382" s="730"/>
      <c r="F382" s="730"/>
      <c r="G382" s="730"/>
      <c r="H382" s="730"/>
    </row>
    <row r="383" spans="1:8" ht="12.75">
      <c r="A383" s="730"/>
      <c r="B383" s="730"/>
      <c r="C383" s="730"/>
      <c r="D383" s="730"/>
      <c r="E383" s="730"/>
      <c r="F383" s="730"/>
      <c r="G383" s="730"/>
      <c r="H383" s="730"/>
    </row>
    <row r="384" spans="1:8" ht="12.75">
      <c r="A384" s="730"/>
      <c r="B384" s="730"/>
      <c r="C384" s="730"/>
      <c r="D384" s="730"/>
      <c r="E384" s="730"/>
      <c r="F384" s="730"/>
      <c r="G384" s="730"/>
      <c r="H384" s="730"/>
    </row>
    <row r="385" spans="1:8" ht="12.75">
      <c r="A385" s="730"/>
      <c r="B385" s="730"/>
      <c r="C385" s="730"/>
      <c r="D385" s="730"/>
      <c r="E385" s="730"/>
      <c r="F385" s="730"/>
      <c r="G385" s="730"/>
      <c r="H385" s="730"/>
    </row>
    <row r="386" spans="1:8" ht="12.75">
      <c r="A386" s="730"/>
      <c r="B386" s="730"/>
      <c r="C386" s="730"/>
      <c r="D386" s="730"/>
      <c r="E386" s="730"/>
      <c r="F386" s="730"/>
      <c r="G386" s="730"/>
      <c r="H386" s="730"/>
    </row>
    <row r="387" spans="1:8" ht="12.75">
      <c r="A387" s="730"/>
      <c r="B387" s="730"/>
      <c r="C387" s="730"/>
      <c r="D387" s="730"/>
      <c r="E387" s="730"/>
      <c r="F387" s="730"/>
      <c r="G387" s="730"/>
      <c r="H387" s="730"/>
    </row>
    <row r="388" spans="1:8" ht="12.75">
      <c r="A388" s="730"/>
      <c r="B388" s="730"/>
      <c r="C388" s="730"/>
      <c r="D388" s="730"/>
      <c r="E388" s="730"/>
      <c r="F388" s="730"/>
      <c r="G388" s="730"/>
      <c r="H388" s="730"/>
    </row>
    <row r="389" spans="1:8" ht="12.75">
      <c r="A389" s="730"/>
      <c r="B389" s="730"/>
      <c r="C389" s="730"/>
      <c r="D389" s="730"/>
      <c r="E389" s="730"/>
      <c r="F389" s="730"/>
      <c r="G389" s="730"/>
      <c r="H389" s="730"/>
    </row>
    <row r="390" spans="1:8" ht="12.75">
      <c r="A390" s="730"/>
      <c r="B390" s="730"/>
      <c r="C390" s="730"/>
      <c r="D390" s="730"/>
      <c r="E390" s="730"/>
      <c r="F390" s="730"/>
      <c r="G390" s="730"/>
      <c r="H390" s="730"/>
    </row>
    <row r="391" spans="1:8" ht="12.75">
      <c r="A391" s="730"/>
      <c r="B391" s="730"/>
      <c r="C391" s="730"/>
      <c r="D391" s="730"/>
      <c r="E391" s="730"/>
      <c r="F391" s="730"/>
      <c r="G391" s="730"/>
      <c r="H391" s="730"/>
    </row>
    <row r="392" spans="1:8" ht="12.75">
      <c r="A392" s="730"/>
      <c r="B392" s="730"/>
      <c r="C392" s="730"/>
      <c r="D392" s="730"/>
      <c r="E392" s="730"/>
      <c r="F392" s="730"/>
      <c r="G392" s="730"/>
      <c r="H392" s="730"/>
    </row>
    <row r="393" spans="1:8" ht="12.75">
      <c r="A393" s="730"/>
      <c r="B393" s="730"/>
      <c r="C393" s="730"/>
      <c r="D393" s="730"/>
      <c r="E393" s="730"/>
      <c r="F393" s="730"/>
      <c r="G393" s="730"/>
      <c r="H393" s="730"/>
    </row>
    <row r="394" spans="1:8" ht="12.75">
      <c r="A394" s="730"/>
      <c r="B394" s="730"/>
      <c r="C394" s="730"/>
      <c r="D394" s="730"/>
      <c r="E394" s="730"/>
      <c r="F394" s="730"/>
      <c r="G394" s="730"/>
      <c r="H394" s="730"/>
    </row>
    <row r="395" spans="1:8" ht="12.75">
      <c r="A395" s="730"/>
      <c r="B395" s="730"/>
      <c r="C395" s="730"/>
      <c r="D395" s="730"/>
      <c r="E395" s="730"/>
      <c r="F395" s="730"/>
      <c r="G395" s="730"/>
      <c r="H395" s="730"/>
    </row>
    <row r="396" spans="1:8" ht="12.75">
      <c r="A396" s="730"/>
      <c r="B396" s="730"/>
      <c r="C396" s="730"/>
      <c r="D396" s="730"/>
      <c r="E396" s="730"/>
      <c r="F396" s="730"/>
      <c r="G396" s="730"/>
      <c r="H396" s="730"/>
    </row>
    <row r="397" spans="1:8" ht="12.75">
      <c r="A397" s="730"/>
      <c r="B397" s="730"/>
      <c r="C397" s="730"/>
      <c r="D397" s="730"/>
      <c r="E397" s="730"/>
      <c r="F397" s="730"/>
      <c r="G397" s="730"/>
      <c r="H397" s="730"/>
    </row>
    <row r="398" spans="1:8" ht="12.75">
      <c r="A398" s="730"/>
      <c r="B398" s="730"/>
      <c r="C398" s="730"/>
      <c r="D398" s="730"/>
      <c r="E398" s="730"/>
      <c r="F398" s="730"/>
      <c r="G398" s="730"/>
      <c r="H398" s="730"/>
    </row>
    <row r="399" spans="1:8" ht="12.75">
      <c r="A399" s="730"/>
      <c r="B399" s="730"/>
      <c r="C399" s="730"/>
      <c r="D399" s="730"/>
      <c r="E399" s="730"/>
      <c r="F399" s="730"/>
      <c r="G399" s="730"/>
      <c r="H399" s="730"/>
    </row>
    <row r="400" spans="1:8" ht="12.75">
      <c r="A400" s="730"/>
      <c r="B400" s="730"/>
      <c r="C400" s="730"/>
      <c r="D400" s="730"/>
      <c r="E400" s="730"/>
      <c r="F400" s="730"/>
      <c r="G400" s="730"/>
      <c r="H400" s="730"/>
    </row>
    <row r="401" spans="1:8" ht="12.75">
      <c r="A401" s="730"/>
      <c r="B401" s="730"/>
      <c r="C401" s="730"/>
      <c r="D401" s="730"/>
      <c r="E401" s="730"/>
      <c r="F401" s="730"/>
      <c r="G401" s="730"/>
      <c r="H401" s="730"/>
    </row>
    <row r="402" spans="1:8" ht="12.75">
      <c r="A402" s="730"/>
      <c r="B402" s="730"/>
      <c r="C402" s="730"/>
      <c r="D402" s="730"/>
      <c r="E402" s="730"/>
      <c r="F402" s="730"/>
      <c r="G402" s="730"/>
      <c r="H402" s="730"/>
    </row>
    <row r="403" spans="1:8" ht="12.75">
      <c r="A403" s="730"/>
      <c r="B403" s="730"/>
      <c r="C403" s="730"/>
      <c r="D403" s="730"/>
      <c r="E403" s="730"/>
      <c r="F403" s="730"/>
      <c r="G403" s="730"/>
      <c r="H403" s="730"/>
    </row>
    <row r="404" spans="1:8" ht="12.75">
      <c r="A404" s="730"/>
      <c r="B404" s="730"/>
      <c r="C404" s="730"/>
      <c r="D404" s="730"/>
      <c r="E404" s="730"/>
      <c r="F404" s="730"/>
      <c r="G404" s="730"/>
      <c r="H404" s="730"/>
    </row>
    <row r="405" spans="1:8" ht="12.75">
      <c r="A405" s="730"/>
      <c r="B405" s="730"/>
      <c r="C405" s="730"/>
      <c r="D405" s="730"/>
      <c r="E405" s="730"/>
      <c r="F405" s="730"/>
      <c r="G405" s="730"/>
      <c r="H405" s="730"/>
    </row>
    <row r="406" spans="1:8" ht="12.75">
      <c r="A406" s="730"/>
      <c r="B406" s="730"/>
      <c r="C406" s="730"/>
      <c r="D406" s="730"/>
      <c r="E406" s="730"/>
      <c r="F406" s="730"/>
      <c r="G406" s="730"/>
      <c r="H406" s="730"/>
    </row>
    <row r="407" spans="1:8" ht="12.75">
      <c r="A407" s="730"/>
      <c r="B407" s="730"/>
      <c r="C407" s="730"/>
      <c r="D407" s="730"/>
      <c r="E407" s="730"/>
      <c r="F407" s="730"/>
      <c r="G407" s="730"/>
      <c r="H407" s="730"/>
    </row>
    <row r="408" spans="1:8" ht="12.75">
      <c r="A408" s="730"/>
      <c r="B408" s="730"/>
      <c r="C408" s="730"/>
      <c r="D408" s="730"/>
      <c r="E408" s="730"/>
      <c r="F408" s="730"/>
      <c r="G408" s="730"/>
      <c r="H408" s="730"/>
    </row>
    <row r="409" spans="1:8" ht="12.75">
      <c r="A409" s="730"/>
      <c r="B409" s="730"/>
      <c r="C409" s="730"/>
      <c r="D409" s="730"/>
      <c r="E409" s="730"/>
      <c r="F409" s="730"/>
      <c r="G409" s="730"/>
      <c r="H409" s="730"/>
    </row>
    <row r="410" spans="1:8" ht="12.75">
      <c r="A410" s="730"/>
      <c r="B410" s="730"/>
      <c r="C410" s="730"/>
      <c r="D410" s="730"/>
      <c r="E410" s="730"/>
      <c r="F410" s="730"/>
      <c r="G410" s="730"/>
      <c r="H410" s="730"/>
    </row>
    <row r="411" spans="1:8" ht="12.75">
      <c r="A411" s="730"/>
      <c r="B411" s="730"/>
      <c r="C411" s="730"/>
      <c r="D411" s="730"/>
      <c r="E411" s="730"/>
      <c r="F411" s="730"/>
      <c r="G411" s="730"/>
      <c r="H411" s="730"/>
    </row>
    <row r="412" spans="1:8" ht="12.75">
      <c r="A412" s="730"/>
      <c r="B412" s="730"/>
      <c r="C412" s="730"/>
      <c r="D412" s="730"/>
      <c r="E412" s="730"/>
      <c r="F412" s="730"/>
      <c r="G412" s="730"/>
      <c r="H412" s="730"/>
    </row>
    <row r="413" spans="1:8" ht="12.75">
      <c r="A413" s="730"/>
      <c r="B413" s="730"/>
      <c r="C413" s="730"/>
      <c r="D413" s="730"/>
      <c r="E413" s="730"/>
      <c r="F413" s="730"/>
      <c r="G413" s="730"/>
      <c r="H413" s="730"/>
    </row>
    <row r="414" spans="1:8" ht="12.75">
      <c r="A414" s="730"/>
      <c r="B414" s="730"/>
      <c r="C414" s="730"/>
      <c r="D414" s="730"/>
      <c r="E414" s="730"/>
      <c r="F414" s="730"/>
      <c r="G414" s="730"/>
      <c r="H414" s="730"/>
    </row>
    <row r="415" spans="1:8" ht="12.75">
      <c r="A415" s="730"/>
      <c r="B415" s="730"/>
      <c r="C415" s="730"/>
      <c r="D415" s="730"/>
      <c r="E415" s="730"/>
      <c r="F415" s="730"/>
      <c r="G415" s="730"/>
      <c r="H415" s="730"/>
    </row>
    <row r="416" spans="1:8" ht="12.75">
      <c r="A416" s="730"/>
      <c r="B416" s="730"/>
      <c r="C416" s="730"/>
      <c r="D416" s="730"/>
      <c r="E416" s="730"/>
      <c r="F416" s="730"/>
      <c r="G416" s="730"/>
      <c r="H416" s="730"/>
    </row>
    <row r="417" spans="1:8" ht="12.75">
      <c r="A417" s="730"/>
      <c r="B417" s="730"/>
      <c r="C417" s="730"/>
      <c r="D417" s="730"/>
      <c r="E417" s="730"/>
      <c r="F417" s="730"/>
      <c r="G417" s="730"/>
      <c r="H417" s="730"/>
    </row>
    <row r="418" spans="1:8" ht="12.75">
      <c r="A418" s="730"/>
      <c r="B418" s="730"/>
      <c r="C418" s="730"/>
      <c r="D418" s="730"/>
      <c r="E418" s="730"/>
      <c r="F418" s="730"/>
      <c r="G418" s="730"/>
      <c r="H418" s="730"/>
    </row>
    <row r="419" spans="1:8" ht="12.75">
      <c r="A419" s="730"/>
      <c r="B419" s="730"/>
      <c r="C419" s="730"/>
      <c r="D419" s="730"/>
      <c r="E419" s="730"/>
      <c r="F419" s="730"/>
      <c r="G419" s="730"/>
      <c r="H419" s="730"/>
    </row>
    <row r="420" spans="1:8" ht="12.75">
      <c r="A420" s="730"/>
      <c r="B420" s="730"/>
      <c r="C420" s="730"/>
      <c r="D420" s="730"/>
      <c r="E420" s="730"/>
      <c r="F420" s="730"/>
      <c r="G420" s="730"/>
      <c r="H420" s="730"/>
    </row>
    <row r="421" spans="1:8" ht="12.75">
      <c r="A421" s="730"/>
      <c r="B421" s="730"/>
      <c r="C421" s="730"/>
      <c r="D421" s="730"/>
      <c r="E421" s="730"/>
      <c r="F421" s="730"/>
      <c r="G421" s="730"/>
      <c r="H421" s="730"/>
    </row>
    <row r="422" spans="1:8" ht="12.75">
      <c r="A422" s="730"/>
      <c r="B422" s="730"/>
      <c r="C422" s="730"/>
      <c r="D422" s="730"/>
      <c r="E422" s="730"/>
      <c r="F422" s="730"/>
      <c r="G422" s="730"/>
      <c r="H422" s="730"/>
    </row>
    <row r="423" spans="1:8" ht="12.75">
      <c r="A423" s="730"/>
      <c r="B423" s="730"/>
      <c r="C423" s="730"/>
      <c r="D423" s="730"/>
      <c r="E423" s="730"/>
      <c r="F423" s="730"/>
      <c r="G423" s="730"/>
      <c r="H423" s="730"/>
    </row>
    <row r="424" spans="1:8" ht="12.75">
      <c r="A424" s="730"/>
      <c r="B424" s="730"/>
      <c r="C424" s="730"/>
      <c r="D424" s="730"/>
      <c r="E424" s="730"/>
      <c r="F424" s="730"/>
      <c r="G424" s="730"/>
      <c r="H424" s="730"/>
    </row>
    <row r="425" spans="1:8" ht="12.75">
      <c r="A425" s="730"/>
      <c r="B425" s="730"/>
      <c r="C425" s="730"/>
      <c r="D425" s="730"/>
      <c r="E425" s="730"/>
      <c r="F425" s="730"/>
      <c r="G425" s="730"/>
      <c r="H425" s="730"/>
    </row>
    <row r="426" spans="1:8" ht="12.75">
      <c r="A426" s="730"/>
      <c r="B426" s="730"/>
      <c r="C426" s="730"/>
      <c r="D426" s="730"/>
      <c r="E426" s="730"/>
      <c r="F426" s="730"/>
      <c r="G426" s="730"/>
      <c r="H426" s="730"/>
    </row>
    <row r="427" spans="1:8" ht="12.75">
      <c r="A427" s="730"/>
      <c r="B427" s="730"/>
      <c r="C427" s="730"/>
      <c r="D427" s="730"/>
      <c r="E427" s="730"/>
      <c r="F427" s="730"/>
      <c r="G427" s="730"/>
      <c r="H427" s="730"/>
    </row>
    <row r="428" spans="1:8" ht="12.75">
      <c r="A428" s="730"/>
      <c r="B428" s="730"/>
      <c r="C428" s="730"/>
      <c r="D428" s="730"/>
      <c r="E428" s="730"/>
      <c r="F428" s="730"/>
      <c r="G428" s="730"/>
      <c r="H428" s="730"/>
    </row>
    <row r="429" spans="1:8" ht="12.75">
      <c r="A429" s="730"/>
      <c r="B429" s="730"/>
      <c r="C429" s="730"/>
      <c r="D429" s="730"/>
      <c r="E429" s="730"/>
      <c r="F429" s="730"/>
      <c r="G429" s="730"/>
      <c r="H429" s="730"/>
    </row>
    <row r="430" spans="1:8" ht="12.75">
      <c r="A430" s="730"/>
      <c r="B430" s="730"/>
      <c r="C430" s="730"/>
      <c r="D430" s="730"/>
      <c r="E430" s="730"/>
      <c r="F430" s="730"/>
      <c r="G430" s="730"/>
      <c r="H430" s="730"/>
    </row>
    <row r="431" spans="1:8" ht="12.75">
      <c r="A431" s="730"/>
      <c r="B431" s="730"/>
      <c r="C431" s="730"/>
      <c r="D431" s="730"/>
      <c r="E431" s="730"/>
      <c r="F431" s="730"/>
      <c r="G431" s="730"/>
      <c r="H431" s="730"/>
    </row>
    <row r="432" spans="1:8" ht="12.75">
      <c r="A432" s="730"/>
      <c r="B432" s="730"/>
      <c r="C432" s="730"/>
      <c r="D432" s="730"/>
      <c r="E432" s="730"/>
      <c r="F432" s="730"/>
      <c r="G432" s="730"/>
      <c r="H432" s="730"/>
    </row>
    <row r="433" spans="1:8" ht="12.75">
      <c r="A433" s="730"/>
      <c r="B433" s="730"/>
      <c r="C433" s="730"/>
      <c r="D433" s="730"/>
      <c r="E433" s="730"/>
      <c r="F433" s="730"/>
      <c r="G433" s="730"/>
      <c r="H433" s="730"/>
    </row>
    <row r="434" spans="1:8" ht="12.75">
      <c r="A434" s="730"/>
      <c r="B434" s="730"/>
      <c r="C434" s="730"/>
      <c r="D434" s="730"/>
      <c r="E434" s="730"/>
      <c r="F434" s="730"/>
      <c r="G434" s="730"/>
      <c r="H434" s="730"/>
    </row>
    <row r="435" spans="1:8" ht="12.75">
      <c r="A435" s="730"/>
      <c r="B435" s="730"/>
      <c r="C435" s="730"/>
      <c r="D435" s="730"/>
      <c r="E435" s="730"/>
      <c r="F435" s="730"/>
      <c r="G435" s="730"/>
      <c r="H435" s="730"/>
    </row>
    <row r="436" spans="1:8" ht="12.75">
      <c r="A436" s="730"/>
      <c r="B436" s="730"/>
      <c r="C436" s="730"/>
      <c r="D436" s="730"/>
      <c r="E436" s="730"/>
      <c r="F436" s="730"/>
      <c r="G436" s="730"/>
      <c r="H436" s="730"/>
    </row>
    <row r="437" spans="1:8" ht="12.75">
      <c r="A437" s="730"/>
      <c r="B437" s="730"/>
      <c r="C437" s="730"/>
      <c r="D437" s="730"/>
      <c r="E437" s="730"/>
      <c r="F437" s="730"/>
      <c r="G437" s="730"/>
      <c r="H437" s="730"/>
    </row>
    <row r="438" spans="1:8" ht="12.75">
      <c r="A438" s="730"/>
      <c r="B438" s="730"/>
      <c r="C438" s="730"/>
      <c r="D438" s="730"/>
      <c r="E438" s="730"/>
      <c r="F438" s="730"/>
      <c r="G438" s="730"/>
      <c r="H438" s="730"/>
    </row>
    <row r="439" spans="1:8" ht="12.75">
      <c r="A439" s="730"/>
      <c r="B439" s="730"/>
      <c r="C439" s="730"/>
      <c r="D439" s="730"/>
      <c r="E439" s="730"/>
      <c r="F439" s="730"/>
      <c r="G439" s="730"/>
      <c r="H439" s="730"/>
    </row>
    <row r="440" spans="1:8" ht="12.75">
      <c r="A440" s="730"/>
      <c r="B440" s="730"/>
      <c r="C440" s="730"/>
      <c r="D440" s="730"/>
      <c r="E440" s="730"/>
      <c r="F440" s="730"/>
      <c r="G440" s="730"/>
      <c r="H440" s="730"/>
    </row>
    <row r="441" spans="1:8" ht="12.75">
      <c r="A441" s="730"/>
      <c r="B441" s="730"/>
      <c r="C441" s="730"/>
      <c r="D441" s="730"/>
      <c r="E441" s="730"/>
      <c r="F441" s="730"/>
      <c r="G441" s="730"/>
      <c r="H441" s="730"/>
    </row>
    <row r="442" spans="1:8" ht="12.75">
      <c r="A442" s="730"/>
      <c r="B442" s="730"/>
      <c r="C442" s="730"/>
      <c r="D442" s="730"/>
      <c r="E442" s="730"/>
      <c r="F442" s="730"/>
      <c r="G442" s="730"/>
      <c r="H442" s="730"/>
    </row>
    <row r="443" spans="1:8" ht="12.75">
      <c r="A443" s="730"/>
      <c r="B443" s="730"/>
      <c r="C443" s="730"/>
      <c r="D443" s="730"/>
      <c r="E443" s="730"/>
      <c r="F443" s="730"/>
      <c r="G443" s="730"/>
      <c r="H443" s="730"/>
    </row>
    <row r="444" spans="1:8" ht="12.75">
      <c r="A444" s="730"/>
      <c r="B444" s="730"/>
      <c r="C444" s="730"/>
      <c r="D444" s="730"/>
      <c r="E444" s="730"/>
      <c r="F444" s="730"/>
      <c r="G444" s="730"/>
      <c r="H444" s="730"/>
    </row>
    <row r="445" spans="1:8" ht="12.75">
      <c r="A445" s="730"/>
      <c r="B445" s="730"/>
      <c r="C445" s="730"/>
      <c r="D445" s="730"/>
      <c r="E445" s="730"/>
      <c r="F445" s="730"/>
      <c r="G445" s="730"/>
      <c r="H445" s="730"/>
    </row>
    <row r="446" spans="1:8" ht="12.75">
      <c r="A446" s="730"/>
      <c r="B446" s="730"/>
      <c r="C446" s="730"/>
      <c r="D446" s="730"/>
      <c r="E446" s="730"/>
      <c r="F446" s="730"/>
      <c r="G446" s="730"/>
      <c r="H446" s="730"/>
    </row>
    <row r="447" spans="1:8" ht="12.75">
      <c r="A447" s="730"/>
      <c r="B447" s="730"/>
      <c r="C447" s="730"/>
      <c r="D447" s="730"/>
      <c r="E447" s="730"/>
      <c r="F447" s="730"/>
      <c r="G447" s="730"/>
      <c r="H447" s="730"/>
    </row>
    <row r="448" spans="1:8" ht="12.75">
      <c r="A448" s="730"/>
      <c r="B448" s="730"/>
      <c r="C448" s="730"/>
      <c r="D448" s="730"/>
      <c r="E448" s="730"/>
      <c r="F448" s="730"/>
      <c r="G448" s="730"/>
      <c r="H448" s="730"/>
    </row>
    <row r="449" spans="1:8" ht="12.75">
      <c r="A449" s="730"/>
      <c r="B449" s="730"/>
      <c r="C449" s="730"/>
      <c r="D449" s="730"/>
      <c r="E449" s="730"/>
      <c r="F449" s="730"/>
      <c r="G449" s="730"/>
      <c r="H449" s="730"/>
    </row>
    <row r="450" spans="1:8" ht="12.75">
      <c r="A450" s="730"/>
      <c r="B450" s="730"/>
      <c r="C450" s="730"/>
      <c r="D450" s="730"/>
      <c r="E450" s="730"/>
      <c r="F450" s="730"/>
      <c r="G450" s="730"/>
      <c r="H450" s="730"/>
    </row>
    <row r="451" spans="1:8" ht="12.75">
      <c r="A451" s="730"/>
      <c r="B451" s="730"/>
      <c r="C451" s="730"/>
      <c r="D451" s="730"/>
      <c r="E451" s="730"/>
      <c r="F451" s="730"/>
      <c r="G451" s="730"/>
      <c r="H451" s="730"/>
    </row>
    <row r="452" spans="1:8" ht="12.75">
      <c r="A452" s="730"/>
      <c r="B452" s="730"/>
      <c r="C452" s="730"/>
      <c r="D452" s="730"/>
      <c r="E452" s="730"/>
      <c r="F452" s="730"/>
      <c r="G452" s="730"/>
      <c r="H452" s="730"/>
    </row>
    <row r="453" spans="1:8" ht="12.75">
      <c r="A453" s="730"/>
      <c r="B453" s="730"/>
      <c r="C453" s="730"/>
      <c r="D453" s="730"/>
      <c r="E453" s="730"/>
      <c r="F453" s="730"/>
      <c r="G453" s="730"/>
      <c r="H453" s="730"/>
    </row>
    <row r="454" spans="1:8" ht="12.75">
      <c r="A454" s="730"/>
      <c r="B454" s="730"/>
      <c r="C454" s="730"/>
      <c r="D454" s="730"/>
      <c r="E454" s="730"/>
      <c r="F454" s="730"/>
      <c r="G454" s="730"/>
      <c r="H454" s="730"/>
    </row>
    <row r="455" spans="1:8" ht="12.75">
      <c r="A455" s="730"/>
      <c r="B455" s="730"/>
      <c r="C455" s="730"/>
      <c r="D455" s="730"/>
      <c r="E455" s="730"/>
      <c r="F455" s="730"/>
      <c r="G455" s="730"/>
      <c r="H455" s="730"/>
    </row>
    <row r="456" spans="1:8" ht="12.75">
      <c r="A456" s="730"/>
      <c r="B456" s="730"/>
      <c r="C456" s="730"/>
      <c r="D456" s="730"/>
      <c r="E456" s="730"/>
      <c r="F456" s="730"/>
      <c r="G456" s="730"/>
      <c r="H456" s="730"/>
    </row>
    <row r="457" spans="1:8" ht="12.75">
      <c r="A457" s="730"/>
      <c r="B457" s="730"/>
      <c r="C457" s="730"/>
      <c r="D457" s="730"/>
      <c r="E457" s="730"/>
      <c r="F457" s="730"/>
      <c r="G457" s="730"/>
      <c r="H457" s="730"/>
    </row>
    <row r="458" spans="1:8" ht="12.75">
      <c r="A458" s="730"/>
      <c r="B458" s="730"/>
      <c r="C458" s="730"/>
      <c r="D458" s="730"/>
      <c r="E458" s="730"/>
      <c r="F458" s="730"/>
      <c r="G458" s="730"/>
      <c r="H458" s="730"/>
    </row>
    <row r="459" spans="1:8" ht="12.75">
      <c r="A459" s="730"/>
      <c r="B459" s="730"/>
      <c r="C459" s="730"/>
      <c r="D459" s="730"/>
      <c r="E459" s="730"/>
      <c r="F459" s="730"/>
      <c r="G459" s="730"/>
      <c r="H459" s="730"/>
    </row>
    <row r="460" spans="1:8" ht="12.75">
      <c r="A460" s="730"/>
      <c r="B460" s="730"/>
      <c r="C460" s="730"/>
      <c r="D460" s="730"/>
      <c r="E460" s="730"/>
      <c r="F460" s="730"/>
      <c r="G460" s="730"/>
      <c r="H460" s="730"/>
    </row>
    <row r="461" spans="1:8" ht="12.75">
      <c r="A461" s="730"/>
      <c r="B461" s="730"/>
      <c r="C461" s="730"/>
      <c r="D461" s="730"/>
      <c r="E461" s="730"/>
      <c r="F461" s="730"/>
      <c r="G461" s="730"/>
      <c r="H461" s="730"/>
    </row>
    <row r="462" spans="1:8" ht="12.75">
      <c r="A462" s="730"/>
      <c r="B462" s="730"/>
      <c r="C462" s="730"/>
      <c r="D462" s="730"/>
      <c r="E462" s="730"/>
      <c r="F462" s="730"/>
      <c r="G462" s="730"/>
      <c r="H462" s="730"/>
    </row>
    <row r="463" spans="1:8" ht="12.75">
      <c r="A463" s="730"/>
      <c r="B463" s="730"/>
      <c r="C463" s="730"/>
      <c r="D463" s="730"/>
      <c r="E463" s="730"/>
      <c r="F463" s="730"/>
      <c r="G463" s="730"/>
      <c r="H463" s="730"/>
    </row>
    <row r="464" spans="1:8" ht="12.75">
      <c r="A464" s="730"/>
      <c r="B464" s="730"/>
      <c r="C464" s="730"/>
      <c r="D464" s="730"/>
      <c r="E464" s="730"/>
      <c r="F464" s="730"/>
      <c r="G464" s="730"/>
      <c r="H464" s="730"/>
    </row>
    <row r="465" spans="1:8" ht="12.75">
      <c r="A465" s="730"/>
      <c r="B465" s="730"/>
      <c r="C465" s="730"/>
      <c r="D465" s="730"/>
      <c r="E465" s="730"/>
      <c r="F465" s="730"/>
      <c r="G465" s="730"/>
      <c r="H465" s="730"/>
    </row>
    <row r="466" spans="1:8" ht="12.75">
      <c r="A466" s="730"/>
      <c r="B466" s="730"/>
      <c r="C466" s="730"/>
      <c r="D466" s="730"/>
      <c r="E466" s="730"/>
      <c r="F466" s="730"/>
      <c r="G466" s="730"/>
      <c r="H466" s="730"/>
    </row>
    <row r="467" spans="1:8" ht="12.75">
      <c r="A467" s="730"/>
      <c r="B467" s="730"/>
      <c r="C467" s="730"/>
      <c r="D467" s="730"/>
      <c r="E467" s="730"/>
      <c r="F467" s="730"/>
      <c r="G467" s="730"/>
      <c r="H467" s="730"/>
    </row>
    <row r="468" spans="1:8" ht="12.75">
      <c r="A468" s="730"/>
      <c r="B468" s="730"/>
      <c r="C468" s="730"/>
      <c r="D468" s="730"/>
      <c r="E468" s="730"/>
      <c r="F468" s="730"/>
      <c r="G468" s="730"/>
      <c r="H468" s="730"/>
    </row>
    <row r="469" spans="1:8" ht="12.75">
      <c r="A469" s="730"/>
      <c r="B469" s="730"/>
      <c r="C469" s="730"/>
      <c r="D469" s="730"/>
      <c r="E469" s="730"/>
      <c r="F469" s="730"/>
      <c r="G469" s="730"/>
      <c r="H469" s="730"/>
    </row>
    <row r="470" spans="1:8" ht="12.75">
      <c r="A470" s="730"/>
      <c r="B470" s="730"/>
      <c r="C470" s="730"/>
      <c r="D470" s="730"/>
      <c r="E470" s="730"/>
      <c r="F470" s="730"/>
      <c r="G470" s="730"/>
      <c r="H470" s="730"/>
    </row>
    <row r="471" spans="1:8" ht="12.75">
      <c r="A471" s="730"/>
      <c r="B471" s="730"/>
      <c r="C471" s="730"/>
      <c r="D471" s="730"/>
      <c r="E471" s="730"/>
      <c r="F471" s="730"/>
      <c r="G471" s="730"/>
      <c r="H471" s="730"/>
    </row>
    <row r="472" spans="1:8" ht="12.75">
      <c r="A472" s="730"/>
      <c r="B472" s="730"/>
      <c r="C472" s="730"/>
      <c r="D472" s="730"/>
      <c r="E472" s="730"/>
      <c r="F472" s="730"/>
      <c r="G472" s="730"/>
      <c r="H472" s="730"/>
    </row>
    <row r="473" spans="1:8" ht="12.75">
      <c r="A473" s="730"/>
      <c r="B473" s="730"/>
      <c r="C473" s="730"/>
      <c r="D473" s="730"/>
      <c r="E473" s="730"/>
      <c r="F473" s="730"/>
      <c r="G473" s="730"/>
      <c r="H473" s="730"/>
    </row>
    <row r="474" spans="1:8" ht="12.75">
      <c r="A474" s="730"/>
      <c r="B474" s="730"/>
      <c r="C474" s="730"/>
      <c r="D474" s="730"/>
      <c r="E474" s="730"/>
      <c r="F474" s="730"/>
      <c r="G474" s="730"/>
      <c r="H474" s="730"/>
    </row>
    <row r="475" spans="1:8" ht="12.75">
      <c r="A475" s="730"/>
      <c r="B475" s="730"/>
      <c r="C475" s="730"/>
      <c r="D475" s="730"/>
      <c r="E475" s="730"/>
      <c r="F475" s="730"/>
      <c r="G475" s="730"/>
      <c r="H475" s="730"/>
    </row>
    <row r="476" spans="1:8" ht="12.75">
      <c r="A476" s="730"/>
      <c r="B476" s="730"/>
      <c r="C476" s="730"/>
      <c r="D476" s="730"/>
      <c r="E476" s="730"/>
      <c r="F476" s="730"/>
      <c r="G476" s="730"/>
      <c r="H476" s="730"/>
    </row>
    <row r="477" spans="1:8" ht="12.75">
      <c r="A477" s="730"/>
      <c r="B477" s="730"/>
      <c r="C477" s="730"/>
      <c r="D477" s="730"/>
      <c r="E477" s="730"/>
      <c r="F477" s="730"/>
      <c r="G477" s="730"/>
      <c r="H477" s="730"/>
    </row>
    <row r="478" spans="1:8" ht="12.75">
      <c r="A478" s="730"/>
      <c r="B478" s="730"/>
      <c r="C478" s="730"/>
      <c r="D478" s="730"/>
      <c r="E478" s="730"/>
      <c r="F478" s="730"/>
      <c r="G478" s="730"/>
      <c r="H478" s="730"/>
    </row>
    <row r="479" spans="1:8" ht="12.75">
      <c r="A479" s="730"/>
      <c r="B479" s="730"/>
      <c r="C479" s="730"/>
      <c r="D479" s="730"/>
      <c r="E479" s="730"/>
      <c r="F479" s="730"/>
      <c r="G479" s="730"/>
      <c r="H479" s="730"/>
    </row>
    <row r="480" spans="1:8" ht="12.75">
      <c r="A480" s="730"/>
      <c r="B480" s="730"/>
      <c r="C480" s="730"/>
      <c r="D480" s="730"/>
      <c r="E480" s="730"/>
      <c r="F480" s="730"/>
      <c r="G480" s="730"/>
      <c r="H480" s="730"/>
    </row>
    <row r="481" spans="1:8" ht="12.75">
      <c r="A481" s="730"/>
      <c r="B481" s="730"/>
      <c r="C481" s="730"/>
      <c r="D481" s="730"/>
      <c r="E481" s="730"/>
      <c r="F481" s="730"/>
      <c r="G481" s="730"/>
      <c r="H481" s="730"/>
    </row>
    <row r="482" spans="1:8" ht="12.75">
      <c r="A482" s="730"/>
      <c r="B482" s="730"/>
      <c r="C482" s="730"/>
      <c r="D482" s="730"/>
      <c r="E482" s="730"/>
      <c r="F482" s="730"/>
      <c r="G482" s="730"/>
      <c r="H482" s="730"/>
    </row>
    <row r="483" spans="1:8" ht="12.75">
      <c r="A483" s="730"/>
      <c r="B483" s="730"/>
      <c r="C483" s="730"/>
      <c r="D483" s="730"/>
      <c r="E483" s="730"/>
      <c r="F483" s="730"/>
      <c r="G483" s="730"/>
      <c r="H483" s="730"/>
    </row>
    <row r="484" spans="1:8" ht="12.75">
      <c r="A484" s="730"/>
      <c r="B484" s="730"/>
      <c r="C484" s="730"/>
      <c r="D484" s="730"/>
      <c r="E484" s="730"/>
      <c r="F484" s="730"/>
      <c r="G484" s="730"/>
      <c r="H484" s="730"/>
    </row>
    <row r="485" spans="1:8" ht="12.75">
      <c r="A485" s="730"/>
      <c r="B485" s="730"/>
      <c r="C485" s="730"/>
      <c r="D485" s="730"/>
      <c r="E485" s="730"/>
      <c r="F485" s="730"/>
      <c r="G485" s="730"/>
      <c r="H485" s="730"/>
    </row>
    <row r="486" spans="1:8" ht="12.75">
      <c r="A486" s="730"/>
      <c r="B486" s="730"/>
      <c r="C486" s="730"/>
      <c r="D486" s="730"/>
      <c r="E486" s="730"/>
      <c r="F486" s="730"/>
      <c r="G486" s="730"/>
      <c r="H486" s="730"/>
    </row>
    <row r="487" spans="1:8" ht="12.75">
      <c r="A487" s="730"/>
      <c r="B487" s="730"/>
      <c r="C487" s="730"/>
      <c r="D487" s="730"/>
      <c r="E487" s="730"/>
      <c r="F487" s="730"/>
      <c r="G487" s="730"/>
      <c r="H487" s="730"/>
    </row>
    <row r="488" spans="1:8" ht="12.75">
      <c r="A488" s="730"/>
      <c r="B488" s="730"/>
      <c r="C488" s="730"/>
      <c r="D488" s="730"/>
      <c r="E488" s="730"/>
      <c r="F488" s="730"/>
      <c r="G488" s="730"/>
      <c r="H488" s="730"/>
    </row>
    <row r="489" spans="1:8" ht="12.75">
      <c r="A489" s="730"/>
      <c r="B489" s="730"/>
      <c r="C489" s="730"/>
      <c r="D489" s="730"/>
      <c r="E489" s="730"/>
      <c r="F489" s="730"/>
      <c r="G489" s="730"/>
      <c r="H489" s="730"/>
    </row>
    <row r="490" spans="1:8" ht="12.75">
      <c r="A490" s="730"/>
      <c r="B490" s="730"/>
      <c r="C490" s="730"/>
      <c r="D490" s="730"/>
      <c r="E490" s="730"/>
      <c r="F490" s="730"/>
      <c r="G490" s="730"/>
      <c r="H490" s="730"/>
    </row>
    <row r="491" spans="1:8" ht="12.75">
      <c r="A491" s="730"/>
      <c r="B491" s="730"/>
      <c r="C491" s="730"/>
      <c r="D491" s="730"/>
      <c r="E491" s="730"/>
      <c r="F491" s="730"/>
      <c r="G491" s="730"/>
      <c r="H491" s="730"/>
    </row>
    <row r="492" spans="1:8" ht="12.75">
      <c r="A492" s="730"/>
      <c r="B492" s="730"/>
      <c r="C492" s="730"/>
      <c r="D492" s="730"/>
      <c r="E492" s="730"/>
      <c r="F492" s="730"/>
      <c r="G492" s="730"/>
      <c r="H492" s="730"/>
    </row>
    <row r="493" spans="1:8" ht="12.75">
      <c r="A493" s="730"/>
      <c r="B493" s="730"/>
      <c r="C493" s="730"/>
      <c r="D493" s="730"/>
      <c r="E493" s="730"/>
      <c r="F493" s="730"/>
      <c r="G493" s="730"/>
      <c r="H493" s="730"/>
    </row>
    <row r="494" spans="1:8" ht="12.75">
      <c r="A494" s="730"/>
      <c r="B494" s="730"/>
      <c r="C494" s="730"/>
      <c r="D494" s="730"/>
      <c r="E494" s="730"/>
      <c r="F494" s="730"/>
      <c r="G494" s="730"/>
      <c r="H494" s="730"/>
    </row>
    <row r="495" spans="1:8" ht="12.75">
      <c r="A495" s="730"/>
      <c r="B495" s="730"/>
      <c r="C495" s="730"/>
      <c r="D495" s="730"/>
      <c r="E495" s="730"/>
      <c r="F495" s="730"/>
      <c r="G495" s="730"/>
      <c r="H495" s="730"/>
    </row>
    <row r="496" spans="1:8" ht="12.75">
      <c r="A496" s="730"/>
      <c r="B496" s="730"/>
      <c r="C496" s="730"/>
      <c r="D496" s="730"/>
      <c r="E496" s="730"/>
      <c r="F496" s="730"/>
      <c r="G496" s="730"/>
      <c r="H496" s="730"/>
    </row>
    <row r="497" spans="1:8" ht="12.75">
      <c r="A497" s="730"/>
      <c r="B497" s="730"/>
      <c r="C497" s="730"/>
      <c r="D497" s="730"/>
      <c r="E497" s="730"/>
      <c r="F497" s="730"/>
      <c r="G497" s="730"/>
      <c r="H497" s="730"/>
    </row>
    <row r="498" spans="1:8" ht="12.75">
      <c r="A498" s="730"/>
      <c r="B498" s="730"/>
      <c r="C498" s="730"/>
      <c r="D498" s="730"/>
      <c r="E498" s="730"/>
      <c r="F498" s="730"/>
      <c r="G498" s="730"/>
      <c r="H498" s="730"/>
    </row>
    <row r="499" spans="1:8" ht="12.75">
      <c r="A499" s="730"/>
      <c r="B499" s="730"/>
      <c r="C499" s="730"/>
      <c r="D499" s="730"/>
      <c r="E499" s="730"/>
      <c r="F499" s="730"/>
      <c r="G499" s="730"/>
      <c r="H499" s="730"/>
    </row>
    <row r="500" spans="1:8" ht="12.75">
      <c r="A500" s="730"/>
      <c r="B500" s="730"/>
      <c r="C500" s="730"/>
      <c r="D500" s="730"/>
      <c r="E500" s="730"/>
      <c r="F500" s="730"/>
      <c r="G500" s="730"/>
      <c r="H500" s="730"/>
    </row>
    <row r="501" spans="1:8" ht="12.75">
      <c r="A501" s="730"/>
      <c r="B501" s="730"/>
      <c r="C501" s="730"/>
      <c r="D501" s="730"/>
      <c r="E501" s="730"/>
      <c r="F501" s="730"/>
      <c r="G501" s="730"/>
      <c r="H501" s="730"/>
    </row>
    <row r="502" spans="1:8" ht="12.75">
      <c r="A502" s="730"/>
      <c r="B502" s="730"/>
      <c r="C502" s="730"/>
      <c r="D502" s="730"/>
      <c r="E502" s="730"/>
      <c r="F502" s="730"/>
      <c r="G502" s="730"/>
      <c r="H502" s="730"/>
    </row>
    <row r="503" spans="1:8" ht="12.75">
      <c r="A503" s="730"/>
      <c r="B503" s="730"/>
      <c r="C503" s="730"/>
      <c r="D503" s="730"/>
      <c r="E503" s="730"/>
      <c r="F503" s="730"/>
      <c r="G503" s="730"/>
      <c r="H503" s="730"/>
    </row>
    <row r="504" spans="1:8" ht="12.75">
      <c r="A504" s="730"/>
      <c r="B504" s="730"/>
      <c r="C504" s="730"/>
      <c r="D504" s="730"/>
      <c r="E504" s="730"/>
      <c r="F504" s="730"/>
      <c r="G504" s="730"/>
      <c r="H504" s="730"/>
    </row>
    <row r="505" spans="1:8" ht="12.75">
      <c r="A505" s="730"/>
      <c r="B505" s="730"/>
      <c r="C505" s="730"/>
      <c r="D505" s="730"/>
      <c r="E505" s="730"/>
      <c r="F505" s="730"/>
      <c r="G505" s="730"/>
      <c r="H505" s="730"/>
    </row>
    <row r="506" spans="1:8" ht="12.75">
      <c r="A506" s="730"/>
      <c r="B506" s="730"/>
      <c r="C506" s="730"/>
      <c r="D506" s="730"/>
      <c r="E506" s="730"/>
      <c r="F506" s="730"/>
      <c r="G506" s="730"/>
      <c r="H506" s="730"/>
    </row>
    <row r="507" spans="1:8" ht="12.75">
      <c r="A507" s="730"/>
      <c r="B507" s="730"/>
      <c r="C507" s="730"/>
      <c r="D507" s="730"/>
      <c r="E507" s="730"/>
      <c r="F507" s="730"/>
      <c r="G507" s="730"/>
      <c r="H507" s="730"/>
    </row>
    <row r="508" spans="1:8" ht="12.75">
      <c r="A508" s="730"/>
      <c r="B508" s="730"/>
      <c r="C508" s="730"/>
      <c r="D508" s="730"/>
      <c r="E508" s="730"/>
      <c r="F508" s="730"/>
      <c r="G508" s="730"/>
      <c r="H508" s="730"/>
    </row>
    <row r="509" spans="1:8" ht="12.75">
      <c r="A509" s="730"/>
      <c r="B509" s="730"/>
      <c r="C509" s="730"/>
      <c r="D509" s="730"/>
      <c r="E509" s="730"/>
      <c r="F509" s="730"/>
      <c r="G509" s="730"/>
      <c r="H509" s="730"/>
    </row>
    <row r="510" spans="1:8" ht="12.75">
      <c r="A510" s="730"/>
      <c r="B510" s="730"/>
      <c r="C510" s="730"/>
      <c r="D510" s="730"/>
      <c r="E510" s="730"/>
      <c r="F510" s="730"/>
      <c r="G510" s="730"/>
      <c r="H510" s="730"/>
    </row>
    <row r="511" spans="1:8" ht="12.75">
      <c r="A511" s="730"/>
      <c r="B511" s="730"/>
      <c r="C511" s="730"/>
      <c r="D511" s="730"/>
      <c r="E511" s="730"/>
      <c r="F511" s="730"/>
      <c r="G511" s="730"/>
      <c r="H511" s="730"/>
    </row>
    <row r="512" spans="1:8" ht="12.75">
      <c r="A512" s="730"/>
      <c r="B512" s="730"/>
      <c r="C512" s="730"/>
      <c r="D512" s="730"/>
      <c r="E512" s="730"/>
      <c r="F512" s="730"/>
      <c r="G512" s="730"/>
      <c r="H512" s="730"/>
    </row>
    <row r="513" spans="1:8" ht="12.75">
      <c r="A513" s="730"/>
      <c r="B513" s="730"/>
      <c r="C513" s="730"/>
      <c r="D513" s="730"/>
      <c r="E513" s="730"/>
      <c r="F513" s="730"/>
      <c r="G513" s="730"/>
      <c r="H513" s="730"/>
    </row>
    <row r="514" spans="1:8" ht="12.75">
      <c r="A514" s="730"/>
      <c r="B514" s="730"/>
      <c r="C514" s="730"/>
      <c r="D514" s="730"/>
      <c r="E514" s="730"/>
      <c r="F514" s="730"/>
      <c r="G514" s="730"/>
      <c r="H514" s="730"/>
    </row>
    <row r="515" spans="1:8" ht="12.75">
      <c r="A515" s="730"/>
      <c r="B515" s="730"/>
      <c r="C515" s="730"/>
      <c r="D515" s="730"/>
      <c r="E515" s="730"/>
      <c r="F515" s="730"/>
      <c r="G515" s="730"/>
      <c r="H515" s="730"/>
    </row>
    <row r="516" spans="1:8" ht="12.75">
      <c r="A516" s="730"/>
      <c r="B516" s="730"/>
      <c r="C516" s="730"/>
      <c r="D516" s="730"/>
      <c r="E516" s="730"/>
      <c r="F516" s="730"/>
      <c r="G516" s="730"/>
      <c r="H516" s="730"/>
    </row>
    <row r="517" spans="1:8" ht="12.75">
      <c r="A517" s="730"/>
      <c r="B517" s="730"/>
      <c r="C517" s="730"/>
      <c r="D517" s="730"/>
      <c r="E517" s="730"/>
      <c r="F517" s="730"/>
      <c r="G517" s="730"/>
      <c r="H517" s="730"/>
    </row>
    <row r="518" spans="1:8" ht="12.75">
      <c r="A518" s="730"/>
      <c r="B518" s="730"/>
      <c r="C518" s="730"/>
      <c r="D518" s="730"/>
      <c r="E518" s="730"/>
      <c r="F518" s="730"/>
      <c r="G518" s="730"/>
      <c r="H518" s="730"/>
    </row>
    <row r="519" spans="1:8" ht="12.75">
      <c r="A519" s="730"/>
      <c r="B519" s="730"/>
      <c r="C519" s="730"/>
      <c r="D519" s="730"/>
      <c r="E519" s="730"/>
      <c r="F519" s="730"/>
      <c r="G519" s="730"/>
      <c r="H519" s="730"/>
    </row>
    <row r="520" spans="1:8" ht="12.75">
      <c r="A520" s="730"/>
      <c r="B520" s="730"/>
      <c r="C520" s="730"/>
      <c r="D520" s="730"/>
      <c r="E520" s="730"/>
      <c r="F520" s="730"/>
      <c r="G520" s="730"/>
      <c r="H520" s="730"/>
    </row>
    <row r="521" spans="1:8" ht="12.75">
      <c r="A521" s="730"/>
      <c r="B521" s="730"/>
      <c r="C521" s="730"/>
      <c r="D521" s="730"/>
      <c r="E521" s="730"/>
      <c r="F521" s="730"/>
      <c r="G521" s="730"/>
      <c r="H521" s="730"/>
    </row>
    <row r="522" spans="1:8" ht="12.75">
      <c r="A522" s="730"/>
      <c r="B522" s="730"/>
      <c r="C522" s="730"/>
      <c r="D522" s="730"/>
      <c r="E522" s="730"/>
      <c r="F522" s="730"/>
      <c r="G522" s="730"/>
      <c r="H522" s="730"/>
    </row>
    <row r="523" spans="1:8" ht="12.75">
      <c r="A523" s="730"/>
      <c r="B523" s="730"/>
      <c r="C523" s="730"/>
      <c r="D523" s="730"/>
      <c r="E523" s="730"/>
      <c r="F523" s="730"/>
      <c r="G523" s="730"/>
      <c r="H523" s="730"/>
    </row>
    <row r="524" spans="1:8" ht="12.75">
      <c r="A524" s="730"/>
      <c r="B524" s="730"/>
      <c r="C524" s="730"/>
      <c r="D524" s="730"/>
      <c r="E524" s="730"/>
      <c r="F524" s="730"/>
      <c r="G524" s="730"/>
      <c r="H524" s="730"/>
    </row>
    <row r="525" spans="1:8" ht="12.75">
      <c r="A525" s="730"/>
      <c r="B525" s="730"/>
      <c r="C525" s="730"/>
      <c r="D525" s="730"/>
      <c r="E525" s="730"/>
      <c r="F525" s="730"/>
      <c r="G525" s="730"/>
      <c r="H525" s="730"/>
    </row>
    <row r="526" spans="1:8" ht="12.75">
      <c r="A526" s="730"/>
      <c r="B526" s="730"/>
      <c r="C526" s="730"/>
      <c r="D526" s="730"/>
      <c r="E526" s="730"/>
      <c r="F526" s="730"/>
      <c r="G526" s="730"/>
      <c r="H526" s="730"/>
    </row>
    <row r="527" spans="1:8" ht="12.75">
      <c r="A527" s="730"/>
      <c r="B527" s="730"/>
      <c r="C527" s="730"/>
      <c r="D527" s="730"/>
      <c r="E527" s="730"/>
      <c r="F527" s="730"/>
      <c r="G527" s="730"/>
      <c r="H527" s="730"/>
    </row>
    <row r="528" spans="1:8" ht="12.75">
      <c r="A528" s="730"/>
      <c r="B528" s="730"/>
      <c r="C528" s="730"/>
      <c r="D528" s="730"/>
      <c r="E528" s="730"/>
      <c r="F528" s="730"/>
      <c r="G528" s="730"/>
      <c r="H528" s="730"/>
    </row>
    <row r="529" spans="1:8" ht="12.75">
      <c r="A529" s="730"/>
      <c r="B529" s="730"/>
      <c r="C529" s="730"/>
      <c r="D529" s="730"/>
      <c r="E529" s="730"/>
      <c r="F529" s="730"/>
      <c r="G529" s="730"/>
      <c r="H529" s="730"/>
    </row>
    <row r="530" spans="1:8" ht="12.75">
      <c r="A530" s="730"/>
      <c r="B530" s="730"/>
      <c r="C530" s="730"/>
      <c r="D530" s="730"/>
      <c r="E530" s="730"/>
      <c r="F530" s="730"/>
      <c r="G530" s="730"/>
      <c r="H530" s="730"/>
    </row>
    <row r="531" spans="1:8" ht="12.75">
      <c r="A531" s="730"/>
      <c r="B531" s="730"/>
      <c r="C531" s="730"/>
      <c r="D531" s="730"/>
      <c r="E531" s="730"/>
      <c r="F531" s="730"/>
      <c r="G531" s="730"/>
      <c r="H531" s="730"/>
    </row>
    <row r="532" spans="1:8" ht="12.75">
      <c r="A532" s="730"/>
      <c r="B532" s="730"/>
      <c r="C532" s="730"/>
      <c r="D532" s="730"/>
      <c r="E532" s="730"/>
      <c r="F532" s="730"/>
      <c r="G532" s="730"/>
      <c r="H532" s="730"/>
    </row>
    <row r="533" spans="1:8" ht="12.75">
      <c r="A533" s="730"/>
      <c r="B533" s="730"/>
      <c r="C533" s="730"/>
      <c r="D533" s="730"/>
      <c r="E533" s="730"/>
      <c r="F533" s="730"/>
      <c r="G533" s="730"/>
      <c r="H533" s="730"/>
    </row>
    <row r="534" spans="1:8" ht="12.75">
      <c r="A534" s="730"/>
      <c r="B534" s="730"/>
      <c r="C534" s="730"/>
      <c r="D534" s="730"/>
      <c r="E534" s="730"/>
      <c r="F534" s="730"/>
      <c r="G534" s="730"/>
      <c r="H534" s="730"/>
    </row>
    <row r="535" spans="1:8" ht="12.75">
      <c r="A535" s="730"/>
      <c r="B535" s="730"/>
      <c r="C535" s="730"/>
      <c r="D535" s="730"/>
      <c r="E535" s="730"/>
      <c r="F535" s="730"/>
      <c r="G535" s="730"/>
      <c r="H535" s="730"/>
    </row>
    <row r="536" spans="1:8" ht="12.75">
      <c r="A536" s="730"/>
      <c r="B536" s="730"/>
      <c r="C536" s="730"/>
      <c r="D536" s="730"/>
      <c r="E536" s="730"/>
      <c r="F536" s="730"/>
      <c r="G536" s="730"/>
      <c r="H536" s="730"/>
    </row>
    <row r="537" spans="1:8" ht="12.75">
      <c r="A537" s="730"/>
      <c r="B537" s="730"/>
      <c r="C537" s="730"/>
      <c r="D537" s="730"/>
      <c r="E537" s="730"/>
      <c r="F537" s="730"/>
      <c r="G537" s="730"/>
      <c r="H537" s="730"/>
    </row>
    <row r="538" spans="1:8" ht="12.75">
      <c r="A538" s="730"/>
      <c r="B538" s="730"/>
      <c r="C538" s="730"/>
      <c r="D538" s="730"/>
      <c r="E538" s="730"/>
      <c r="F538" s="730"/>
      <c r="G538" s="730"/>
      <c r="H538" s="730"/>
    </row>
    <row r="539" spans="1:8" ht="12.75">
      <c r="A539" s="730"/>
      <c r="B539" s="730"/>
      <c r="C539" s="730"/>
      <c r="D539" s="730"/>
      <c r="E539" s="730"/>
      <c r="F539" s="730"/>
      <c r="G539" s="730"/>
      <c r="H539" s="730"/>
    </row>
    <row r="540" spans="1:8" ht="12.75">
      <c r="A540" s="730"/>
      <c r="B540" s="730"/>
      <c r="C540" s="730"/>
      <c r="D540" s="730"/>
      <c r="E540" s="730"/>
      <c r="F540" s="730"/>
      <c r="G540" s="730"/>
      <c r="H540" s="730"/>
    </row>
    <row r="541" spans="1:8" ht="12.75">
      <c r="A541" s="730"/>
      <c r="B541" s="730"/>
      <c r="C541" s="730"/>
      <c r="D541" s="730"/>
      <c r="E541" s="730"/>
      <c r="F541" s="730"/>
      <c r="G541" s="730"/>
      <c r="H541" s="730"/>
    </row>
    <row r="542" spans="1:8" ht="12.75">
      <c r="A542" s="730"/>
      <c r="B542" s="730"/>
      <c r="C542" s="730"/>
      <c r="D542" s="730"/>
      <c r="E542" s="730"/>
      <c r="F542" s="730"/>
      <c r="G542" s="730"/>
      <c r="H542" s="730"/>
    </row>
    <row r="543" spans="1:8" ht="12.75">
      <c r="A543" s="730"/>
      <c r="B543" s="730"/>
      <c r="C543" s="730"/>
      <c r="D543" s="730"/>
      <c r="E543" s="730"/>
      <c r="F543" s="730"/>
      <c r="G543" s="730"/>
      <c r="H543" s="730"/>
    </row>
    <row r="544" spans="1:8" ht="12.75">
      <c r="A544" s="730"/>
      <c r="B544" s="730"/>
      <c r="C544" s="730"/>
      <c r="D544" s="730"/>
      <c r="E544" s="730"/>
      <c r="F544" s="730"/>
      <c r="G544" s="730"/>
      <c r="H544" s="730"/>
    </row>
    <row r="545" spans="1:8" ht="12.75">
      <c r="A545" s="730"/>
      <c r="B545" s="730"/>
      <c r="C545" s="730"/>
      <c r="D545" s="730"/>
      <c r="E545" s="730"/>
      <c r="F545" s="730"/>
      <c r="G545" s="730"/>
      <c r="H545" s="730"/>
    </row>
    <row r="546" spans="1:8" ht="12.75">
      <c r="A546" s="730"/>
      <c r="B546" s="730"/>
      <c r="C546" s="730"/>
      <c r="D546" s="730"/>
      <c r="E546" s="730"/>
      <c r="F546" s="730"/>
      <c r="G546" s="730"/>
      <c r="H546" s="730"/>
    </row>
    <row r="547" spans="1:8" ht="12.75">
      <c r="A547" s="730"/>
      <c r="B547" s="730"/>
      <c r="C547" s="730"/>
      <c r="D547" s="730"/>
      <c r="E547" s="730"/>
      <c r="F547" s="730"/>
      <c r="G547" s="730"/>
      <c r="H547" s="730"/>
    </row>
    <row r="548" spans="1:8" ht="12.75">
      <c r="A548" s="730"/>
      <c r="B548" s="730"/>
      <c r="C548" s="730"/>
      <c r="D548" s="730"/>
      <c r="E548" s="730"/>
      <c r="F548" s="730"/>
      <c r="G548" s="730"/>
      <c r="H548" s="730"/>
    </row>
    <row r="549" spans="1:8" ht="12.75">
      <c r="A549" s="730"/>
      <c r="B549" s="730"/>
      <c r="C549" s="730"/>
      <c r="D549" s="730"/>
      <c r="E549" s="730"/>
      <c r="F549" s="730"/>
      <c r="G549" s="730"/>
      <c r="H549" s="730"/>
    </row>
    <row r="550" spans="1:8" ht="12.75">
      <c r="A550" s="730"/>
      <c r="B550" s="730"/>
      <c r="C550" s="730"/>
      <c r="D550" s="730"/>
      <c r="E550" s="730"/>
      <c r="F550" s="730"/>
      <c r="G550" s="730"/>
      <c r="H550" s="730"/>
    </row>
    <row r="551" spans="1:8" ht="12.75">
      <c r="A551" s="730"/>
      <c r="B551" s="730"/>
      <c r="C551" s="730"/>
      <c r="D551" s="730"/>
      <c r="E551" s="730"/>
      <c r="F551" s="730"/>
      <c r="G551" s="730"/>
      <c r="H551" s="730"/>
    </row>
    <row r="552" spans="1:8" ht="12.75">
      <c r="A552" s="730"/>
      <c r="B552" s="730"/>
      <c r="C552" s="730"/>
      <c r="D552" s="730"/>
      <c r="E552" s="730"/>
      <c r="F552" s="730"/>
      <c r="G552" s="730"/>
      <c r="H552" s="730"/>
    </row>
    <row r="553" spans="1:8" ht="12.75">
      <c r="A553" s="730"/>
      <c r="B553" s="730"/>
      <c r="C553" s="730"/>
      <c r="D553" s="730"/>
      <c r="E553" s="730"/>
      <c r="F553" s="730"/>
      <c r="G553" s="730"/>
      <c r="H553" s="730"/>
    </row>
    <row r="554" spans="1:8" ht="12.75">
      <c r="A554" s="730"/>
      <c r="B554" s="730"/>
      <c r="C554" s="730"/>
      <c r="D554" s="730"/>
      <c r="E554" s="730"/>
      <c r="F554" s="730"/>
      <c r="G554" s="730"/>
      <c r="H554" s="730"/>
    </row>
    <row r="555" spans="1:8" ht="12.75">
      <c r="A555" s="730"/>
      <c r="B555" s="730"/>
      <c r="C555" s="730"/>
      <c r="D555" s="730"/>
      <c r="E555" s="730"/>
      <c r="F555" s="730"/>
      <c r="G555" s="730"/>
      <c r="H555" s="730"/>
    </row>
    <row r="556" spans="1:8" ht="12.75">
      <c r="A556" s="730"/>
      <c r="B556" s="730"/>
      <c r="C556" s="730"/>
      <c r="D556" s="730"/>
      <c r="E556" s="730"/>
      <c r="F556" s="730"/>
      <c r="G556" s="730"/>
      <c r="H556" s="730"/>
    </row>
    <row r="557" spans="1:8" ht="12.75">
      <c r="A557" s="730"/>
      <c r="B557" s="730"/>
      <c r="C557" s="730"/>
      <c r="D557" s="730"/>
      <c r="E557" s="730"/>
      <c r="F557" s="730"/>
      <c r="G557" s="730"/>
      <c r="H557" s="730"/>
    </row>
    <row r="558" spans="1:8" ht="12.75">
      <c r="A558" s="730"/>
      <c r="B558" s="730"/>
      <c r="C558" s="730"/>
      <c r="D558" s="730"/>
      <c r="E558" s="730"/>
      <c r="F558" s="730"/>
      <c r="G558" s="730"/>
      <c r="H558" s="730"/>
    </row>
    <row r="559" spans="1:8" ht="12.75">
      <c r="A559" s="730"/>
      <c r="B559" s="730"/>
      <c r="C559" s="730"/>
      <c r="D559" s="730"/>
      <c r="E559" s="730"/>
      <c r="F559" s="730"/>
      <c r="G559" s="730"/>
      <c r="H559" s="730"/>
    </row>
    <row r="560" spans="1:8" ht="12.75">
      <c r="A560" s="730"/>
      <c r="B560" s="730"/>
      <c r="C560" s="730"/>
      <c r="D560" s="730"/>
      <c r="E560" s="730"/>
      <c r="F560" s="730"/>
      <c r="G560" s="730"/>
      <c r="H560" s="730"/>
    </row>
    <row r="561" spans="1:8" ht="12.75">
      <c r="A561" s="730"/>
      <c r="B561" s="730"/>
      <c r="C561" s="730"/>
      <c r="D561" s="730"/>
      <c r="E561" s="730"/>
      <c r="F561" s="730"/>
      <c r="G561" s="730"/>
      <c r="H561" s="730"/>
    </row>
    <row r="562" spans="1:8" ht="12.75">
      <c r="A562" s="730"/>
      <c r="B562" s="730"/>
      <c r="C562" s="730"/>
      <c r="D562" s="730"/>
      <c r="E562" s="730"/>
      <c r="F562" s="730"/>
      <c r="G562" s="730"/>
      <c r="H562" s="730"/>
    </row>
    <row r="563" spans="1:8" ht="12.75">
      <c r="A563" s="730"/>
      <c r="B563" s="730"/>
      <c r="C563" s="730"/>
      <c r="D563" s="730"/>
      <c r="E563" s="730"/>
      <c r="F563" s="730"/>
      <c r="G563" s="730"/>
      <c r="H563" s="730"/>
    </row>
    <row r="564" spans="1:8" ht="12.75">
      <c r="A564" s="730"/>
      <c r="B564" s="730"/>
      <c r="C564" s="730"/>
      <c r="D564" s="730"/>
      <c r="E564" s="730"/>
      <c r="F564" s="730"/>
      <c r="G564" s="730"/>
      <c r="H564" s="730"/>
    </row>
    <row r="565" spans="1:8" ht="12.75">
      <c r="A565" s="730"/>
      <c r="B565" s="730"/>
      <c r="C565" s="730"/>
      <c r="D565" s="730"/>
      <c r="E565" s="730"/>
      <c r="F565" s="730"/>
      <c r="G565" s="730"/>
      <c r="H565" s="730"/>
    </row>
    <row r="566" spans="1:8" ht="12.75">
      <c r="A566" s="730"/>
      <c r="B566" s="730"/>
      <c r="C566" s="730"/>
      <c r="D566" s="730"/>
      <c r="E566" s="730"/>
      <c r="F566" s="730"/>
      <c r="G566" s="730"/>
      <c r="H566" s="730"/>
    </row>
    <row r="567" spans="1:8" ht="12.75">
      <c r="A567" s="730"/>
      <c r="B567" s="730"/>
      <c r="C567" s="730"/>
      <c r="D567" s="730"/>
      <c r="E567" s="730"/>
      <c r="F567" s="730"/>
      <c r="G567" s="730"/>
      <c r="H567" s="730"/>
    </row>
    <row r="568" spans="1:8" ht="12.75">
      <c r="A568" s="730"/>
      <c r="B568" s="730"/>
      <c r="C568" s="730"/>
      <c r="D568" s="730"/>
      <c r="E568" s="730"/>
      <c r="F568" s="730"/>
      <c r="G568" s="730"/>
      <c r="H568" s="730"/>
    </row>
    <row r="569" spans="1:8" ht="12.75">
      <c r="A569" s="730"/>
      <c r="B569" s="730"/>
      <c r="C569" s="730"/>
      <c r="D569" s="730"/>
      <c r="E569" s="730"/>
      <c r="F569" s="730"/>
      <c r="G569" s="730"/>
      <c r="H569" s="730"/>
    </row>
    <row r="570" spans="1:8" ht="12.75">
      <c r="A570" s="730"/>
      <c r="B570" s="730"/>
      <c r="C570" s="730"/>
      <c r="D570" s="730"/>
      <c r="E570" s="730"/>
      <c r="F570" s="730"/>
      <c r="G570" s="730"/>
      <c r="H570" s="730"/>
    </row>
    <row r="571" spans="1:8" ht="12.75">
      <c r="A571" s="730"/>
      <c r="B571" s="730"/>
      <c r="C571" s="730"/>
      <c r="D571" s="730"/>
      <c r="E571" s="730"/>
      <c r="F571" s="730"/>
      <c r="G571" s="730"/>
      <c r="H571" s="730"/>
    </row>
    <row r="572" spans="1:8" ht="12.75">
      <c r="A572" s="730"/>
      <c r="B572" s="730"/>
      <c r="C572" s="730"/>
      <c r="D572" s="730"/>
      <c r="E572" s="730"/>
      <c r="F572" s="730"/>
      <c r="G572" s="730"/>
      <c r="H572" s="730"/>
    </row>
    <row r="573" spans="1:8" ht="12.75">
      <c r="A573" s="730"/>
      <c r="B573" s="730"/>
      <c r="C573" s="730"/>
      <c r="D573" s="730"/>
      <c r="E573" s="730"/>
      <c r="F573" s="730"/>
      <c r="G573" s="730"/>
      <c r="H573" s="730"/>
    </row>
    <row r="574" spans="1:8" ht="12.75">
      <c r="A574" s="730"/>
      <c r="B574" s="730"/>
      <c r="C574" s="730"/>
      <c r="D574" s="730"/>
      <c r="E574" s="730"/>
      <c r="F574" s="730"/>
      <c r="G574" s="730"/>
      <c r="H574" s="730"/>
    </row>
    <row r="575" spans="1:8" ht="12.75">
      <c r="A575" s="730"/>
      <c r="B575" s="730"/>
      <c r="C575" s="730"/>
      <c r="D575" s="730"/>
      <c r="E575" s="730"/>
      <c r="F575" s="730"/>
      <c r="G575" s="730"/>
      <c r="H575" s="730"/>
    </row>
    <row r="576" spans="1:8" ht="12.75">
      <c r="A576" s="730"/>
      <c r="B576" s="730"/>
      <c r="C576" s="730"/>
      <c r="D576" s="730"/>
      <c r="E576" s="730"/>
      <c r="F576" s="730"/>
      <c r="G576" s="730"/>
      <c r="H576" s="730"/>
    </row>
    <row r="577" spans="1:8" ht="12.75">
      <c r="A577" s="730"/>
      <c r="B577" s="730"/>
      <c r="C577" s="730"/>
      <c r="D577" s="730"/>
      <c r="E577" s="730"/>
      <c r="F577" s="730"/>
      <c r="G577" s="730"/>
      <c r="H577" s="730"/>
    </row>
    <row r="578" spans="1:8" ht="12.75">
      <c r="A578" s="730"/>
      <c r="B578" s="730"/>
      <c r="C578" s="730"/>
      <c r="D578" s="730"/>
      <c r="E578" s="730"/>
      <c r="F578" s="730"/>
      <c r="G578" s="730"/>
      <c r="H578" s="730"/>
    </row>
    <row r="579" spans="1:8" ht="12.75">
      <c r="A579" s="730"/>
      <c r="B579" s="730"/>
      <c r="C579" s="730"/>
      <c r="D579" s="730"/>
      <c r="E579" s="730"/>
      <c r="F579" s="730"/>
      <c r="G579" s="730"/>
      <c r="H579" s="730"/>
    </row>
    <row r="580" spans="1:8" ht="12.75">
      <c r="A580" s="730"/>
      <c r="B580" s="730"/>
      <c r="C580" s="730"/>
      <c r="D580" s="730"/>
      <c r="E580" s="730"/>
      <c r="F580" s="730"/>
      <c r="G580" s="730"/>
      <c r="H580" s="730"/>
    </row>
    <row r="581" spans="1:8" ht="12.75">
      <c r="A581" s="730"/>
      <c r="B581" s="730"/>
      <c r="C581" s="730"/>
      <c r="D581" s="730"/>
      <c r="E581" s="730"/>
      <c r="F581" s="730"/>
      <c r="G581" s="730"/>
      <c r="H581" s="730"/>
    </row>
    <row r="582" spans="1:8" ht="12.75">
      <c r="A582" s="730"/>
      <c r="B582" s="730"/>
      <c r="C582" s="730"/>
      <c r="D582" s="730"/>
      <c r="E582" s="730"/>
      <c r="F582" s="730"/>
      <c r="G582" s="730"/>
      <c r="H582" s="730"/>
    </row>
    <row r="583" spans="1:8" ht="12.75">
      <c r="A583" s="730"/>
      <c r="B583" s="730"/>
      <c r="C583" s="730"/>
      <c r="D583" s="730"/>
      <c r="E583" s="730"/>
      <c r="F583" s="730"/>
      <c r="G583" s="730"/>
      <c r="H583" s="730"/>
    </row>
    <row r="584" spans="1:8" ht="12.75">
      <c r="A584" s="730"/>
      <c r="B584" s="730"/>
      <c r="C584" s="730"/>
      <c r="D584" s="730"/>
      <c r="E584" s="730"/>
      <c r="F584" s="730"/>
      <c r="G584" s="730"/>
      <c r="H584" s="730"/>
    </row>
    <row r="585" spans="1:8" ht="12.75">
      <c r="A585" s="730"/>
      <c r="B585" s="730"/>
      <c r="C585" s="730"/>
      <c r="D585" s="730"/>
      <c r="E585" s="730"/>
      <c r="F585" s="730"/>
      <c r="G585" s="730"/>
      <c r="H585" s="730"/>
    </row>
    <row r="586" spans="1:8" ht="12.75">
      <c r="A586" s="730"/>
      <c r="B586" s="730"/>
      <c r="C586" s="730"/>
      <c r="D586" s="730"/>
      <c r="E586" s="730"/>
      <c r="F586" s="730"/>
      <c r="G586" s="730"/>
      <c r="H586" s="730"/>
    </row>
    <row r="587" spans="1:8" ht="12.75">
      <c r="A587" s="730"/>
      <c r="B587" s="730"/>
      <c r="C587" s="730"/>
      <c r="D587" s="730"/>
      <c r="E587" s="730"/>
      <c r="F587" s="730"/>
      <c r="G587" s="730"/>
      <c r="H587" s="730"/>
    </row>
    <row r="588" spans="1:8" ht="12.75">
      <c r="A588" s="730"/>
      <c r="B588" s="730"/>
      <c r="C588" s="730"/>
      <c r="D588" s="730"/>
      <c r="E588" s="730"/>
      <c r="F588" s="730"/>
      <c r="G588" s="730"/>
      <c r="H588" s="730"/>
    </row>
    <row r="589" spans="1:8" ht="12.75">
      <c r="A589" s="730"/>
      <c r="B589" s="730"/>
      <c r="C589" s="730"/>
      <c r="D589" s="730"/>
      <c r="E589" s="730"/>
      <c r="F589" s="730"/>
      <c r="G589" s="730"/>
      <c r="H589" s="730"/>
    </row>
    <row r="590" spans="1:8" ht="12.75">
      <c r="A590" s="730"/>
      <c r="B590" s="730"/>
      <c r="C590" s="730"/>
      <c r="D590" s="730"/>
      <c r="E590" s="730"/>
      <c r="F590" s="730"/>
      <c r="G590" s="730"/>
      <c r="H590" s="730"/>
    </row>
    <row r="591" spans="1:8" ht="12.75">
      <c r="A591" s="730"/>
      <c r="B591" s="730"/>
      <c r="C591" s="730"/>
      <c r="D591" s="730"/>
      <c r="E591" s="730"/>
      <c r="F591" s="730"/>
      <c r="G591" s="730"/>
      <c r="H591" s="730"/>
    </row>
    <row r="592" spans="1:8" ht="12.75">
      <c r="A592" s="730"/>
      <c r="B592" s="730"/>
      <c r="C592" s="730"/>
      <c r="D592" s="730"/>
      <c r="E592" s="730"/>
      <c r="F592" s="730"/>
      <c r="G592" s="730"/>
      <c r="H592" s="730"/>
    </row>
    <row r="593" spans="1:8" ht="12.75">
      <c r="A593" s="730"/>
      <c r="B593" s="730"/>
      <c r="C593" s="730"/>
      <c r="D593" s="730"/>
      <c r="E593" s="730"/>
      <c r="F593" s="730"/>
      <c r="G593" s="730"/>
      <c r="H593" s="730"/>
    </row>
    <row r="594" spans="1:8" ht="12.75">
      <c r="A594" s="730"/>
      <c r="B594" s="730"/>
      <c r="C594" s="730"/>
      <c r="D594" s="730"/>
      <c r="E594" s="730"/>
      <c r="F594" s="730"/>
      <c r="G594" s="730"/>
      <c r="H594" s="730"/>
    </row>
    <row r="595" spans="1:8" ht="12.75">
      <c r="A595" s="730"/>
      <c r="B595" s="730"/>
      <c r="C595" s="730"/>
      <c r="D595" s="730"/>
      <c r="E595" s="730"/>
      <c r="F595" s="730"/>
      <c r="G595" s="730"/>
      <c r="H595" s="730"/>
    </row>
    <row r="596" spans="1:8" ht="12.75">
      <c r="A596" s="730"/>
      <c r="B596" s="730"/>
      <c r="C596" s="730"/>
      <c r="D596" s="730"/>
      <c r="E596" s="730"/>
      <c r="F596" s="730"/>
      <c r="G596" s="730"/>
      <c r="H596" s="730"/>
    </row>
    <row r="597" spans="1:8" ht="12.75">
      <c r="A597" s="730"/>
      <c r="B597" s="730"/>
      <c r="C597" s="730"/>
      <c r="D597" s="730"/>
      <c r="E597" s="730"/>
      <c r="F597" s="730"/>
      <c r="G597" s="730"/>
      <c r="H597" s="730"/>
    </row>
    <row r="598" spans="1:8" ht="12.75">
      <c r="A598" s="730"/>
      <c r="B598" s="730"/>
      <c r="C598" s="730"/>
      <c r="D598" s="730"/>
      <c r="E598" s="730"/>
      <c r="F598" s="730"/>
      <c r="G598" s="730"/>
      <c r="H598" s="730"/>
    </row>
    <row r="599" spans="1:8" ht="12.75">
      <c r="A599" s="730"/>
      <c r="B599" s="730"/>
      <c r="C599" s="730"/>
      <c r="D599" s="730"/>
      <c r="E599" s="730"/>
      <c r="F599" s="730"/>
      <c r="G599" s="730"/>
      <c r="H599" s="730"/>
    </row>
    <row r="600" spans="1:8" ht="12.75">
      <c r="A600" s="730"/>
      <c r="B600" s="730"/>
      <c r="C600" s="730"/>
      <c r="D600" s="730"/>
      <c r="E600" s="730"/>
      <c r="F600" s="730"/>
      <c r="G600" s="730"/>
      <c r="H600" s="730"/>
    </row>
    <row r="601" spans="1:8" ht="12.75">
      <c r="A601" s="730"/>
      <c r="B601" s="730"/>
      <c r="C601" s="730"/>
      <c r="D601" s="730"/>
      <c r="E601" s="730"/>
      <c r="F601" s="730"/>
      <c r="G601" s="730"/>
      <c r="H601" s="730"/>
    </row>
    <row r="602" spans="1:8" ht="12.75">
      <c r="A602" s="730"/>
      <c r="B602" s="730"/>
      <c r="C602" s="730"/>
      <c r="D602" s="730"/>
      <c r="E602" s="730"/>
      <c r="F602" s="730"/>
      <c r="G602" s="730"/>
      <c r="H602" s="730"/>
    </row>
    <row r="603" spans="1:8" ht="12.75">
      <c r="A603" s="730"/>
      <c r="B603" s="730"/>
      <c r="C603" s="730"/>
      <c r="D603" s="730"/>
      <c r="E603" s="730"/>
      <c r="F603" s="730"/>
      <c r="G603" s="730"/>
      <c r="H603" s="730"/>
    </row>
    <row r="604" spans="1:8" ht="12.75">
      <c r="A604" s="730"/>
      <c r="B604" s="730"/>
      <c r="C604" s="730"/>
      <c r="D604" s="730"/>
      <c r="E604" s="730"/>
      <c r="F604" s="730"/>
      <c r="G604" s="730"/>
      <c r="H604" s="730"/>
    </row>
    <row r="605" spans="1:8" ht="12.75">
      <c r="A605" s="730"/>
      <c r="B605" s="730"/>
      <c r="C605" s="730"/>
      <c r="D605" s="730"/>
      <c r="E605" s="730"/>
      <c r="F605" s="730"/>
      <c r="G605" s="730"/>
      <c r="H605" s="730"/>
    </row>
    <row r="606" spans="1:8" ht="12.75">
      <c r="A606" s="730"/>
      <c r="B606" s="730"/>
      <c r="C606" s="730"/>
      <c r="D606" s="730"/>
      <c r="E606" s="730"/>
      <c r="F606" s="730"/>
      <c r="G606" s="730"/>
      <c r="H606" s="730"/>
    </row>
    <row r="607" spans="1:8" ht="12.75">
      <c r="A607" s="730"/>
      <c r="B607" s="730"/>
      <c r="C607" s="730"/>
      <c r="D607" s="730"/>
      <c r="E607" s="730"/>
      <c r="F607" s="730"/>
      <c r="G607" s="730"/>
      <c r="H607" s="730"/>
    </row>
    <row r="608" spans="1:8" ht="12.75">
      <c r="A608" s="730"/>
      <c r="B608" s="730"/>
      <c r="C608" s="730"/>
      <c r="D608" s="730"/>
      <c r="E608" s="730"/>
      <c r="F608" s="730"/>
      <c r="G608" s="730"/>
      <c r="H608" s="730"/>
    </row>
    <row r="609" spans="1:8" ht="12.75">
      <c r="A609" s="730"/>
      <c r="B609" s="730"/>
      <c r="C609" s="730"/>
      <c r="D609" s="730"/>
      <c r="E609" s="730"/>
      <c r="F609" s="730"/>
      <c r="G609" s="730"/>
      <c r="H609" s="730"/>
    </row>
    <row r="610" spans="1:8" ht="12.75">
      <c r="A610" s="730"/>
      <c r="B610" s="730"/>
      <c r="C610" s="730"/>
      <c r="D610" s="730"/>
      <c r="E610" s="730"/>
      <c r="F610" s="730"/>
      <c r="G610" s="730"/>
      <c r="H610" s="730"/>
    </row>
    <row r="611" spans="1:8" ht="12.75">
      <c r="A611" s="730"/>
      <c r="B611" s="730"/>
      <c r="C611" s="730"/>
      <c r="D611" s="730"/>
      <c r="E611" s="730"/>
      <c r="F611" s="730"/>
      <c r="G611" s="730"/>
      <c r="H611" s="730"/>
    </row>
    <row r="612" spans="1:8" ht="12.75">
      <c r="A612" s="730"/>
      <c r="B612" s="730"/>
      <c r="C612" s="730"/>
      <c r="D612" s="730"/>
      <c r="E612" s="730"/>
      <c r="F612" s="730"/>
      <c r="G612" s="730"/>
      <c r="H612" s="730"/>
    </row>
    <row r="613" spans="1:8" ht="12.75">
      <c r="A613" s="730"/>
      <c r="B613" s="730"/>
      <c r="C613" s="730"/>
      <c r="D613" s="730"/>
      <c r="E613" s="730"/>
      <c r="F613" s="730"/>
      <c r="G613" s="730"/>
      <c r="H613" s="730"/>
    </row>
    <row r="614" spans="1:8" ht="12.75">
      <c r="A614" s="730"/>
      <c r="B614" s="730"/>
      <c r="C614" s="730"/>
      <c r="D614" s="730"/>
      <c r="E614" s="730"/>
      <c r="F614" s="730"/>
      <c r="G614" s="730"/>
      <c r="H614" s="730"/>
    </row>
    <row r="615" spans="1:8" ht="12.75">
      <c r="A615" s="730"/>
      <c r="B615" s="730"/>
      <c r="C615" s="730"/>
      <c r="D615" s="730"/>
      <c r="E615" s="730"/>
      <c r="F615" s="730"/>
      <c r="G615" s="730"/>
      <c r="H615" s="730"/>
    </row>
    <row r="616" spans="1:8" ht="12.75">
      <c r="A616" s="730"/>
      <c r="B616" s="730"/>
      <c r="C616" s="730"/>
      <c r="D616" s="730"/>
      <c r="E616" s="730"/>
      <c r="F616" s="730"/>
      <c r="G616" s="730"/>
      <c r="H616" s="730"/>
    </row>
    <row r="617" spans="1:8" ht="12.75">
      <c r="A617" s="730"/>
      <c r="B617" s="730"/>
      <c r="C617" s="730"/>
      <c r="D617" s="730"/>
      <c r="E617" s="730"/>
      <c r="F617" s="730"/>
      <c r="G617" s="730"/>
      <c r="H617" s="730"/>
    </row>
    <row r="618" spans="1:8" ht="12.75">
      <c r="A618" s="730"/>
      <c r="B618" s="730"/>
      <c r="C618" s="730"/>
      <c r="D618" s="730"/>
      <c r="E618" s="730"/>
      <c r="F618" s="730"/>
      <c r="G618" s="730"/>
      <c r="H618" s="730"/>
    </row>
    <row r="619" spans="1:8" ht="12.75">
      <c r="A619" s="730"/>
      <c r="B619" s="730"/>
      <c r="C619" s="730"/>
      <c r="D619" s="730"/>
      <c r="E619" s="730"/>
      <c r="F619" s="730"/>
      <c r="G619" s="730"/>
      <c r="H619" s="730"/>
    </row>
    <row r="620" spans="1:8" ht="12.75">
      <c r="A620" s="730"/>
      <c r="B620" s="730"/>
      <c r="C620" s="730"/>
      <c r="D620" s="730"/>
      <c r="E620" s="730"/>
      <c r="F620" s="730"/>
      <c r="G620" s="730"/>
      <c r="H620" s="730"/>
    </row>
    <row r="621" spans="1:8" ht="12.75">
      <c r="A621" s="730"/>
      <c r="B621" s="730"/>
      <c r="C621" s="730"/>
      <c r="D621" s="730"/>
      <c r="E621" s="730"/>
      <c r="F621" s="730"/>
      <c r="G621" s="730"/>
      <c r="H621" s="730"/>
    </row>
    <row r="622" spans="1:8" ht="12.75">
      <c r="A622" s="730"/>
      <c r="B622" s="730"/>
      <c r="C622" s="730"/>
      <c r="D622" s="730"/>
      <c r="E622" s="730"/>
      <c r="F622" s="730"/>
      <c r="G622" s="730"/>
      <c r="H622" s="730"/>
    </row>
    <row r="623" spans="1:8" ht="12.75">
      <c r="A623" s="730"/>
      <c r="B623" s="730"/>
      <c r="C623" s="730"/>
      <c r="D623" s="730"/>
      <c r="E623" s="730"/>
      <c r="F623" s="730"/>
      <c r="G623" s="730"/>
      <c r="H623" s="730"/>
    </row>
    <row r="624" spans="1:8" ht="12.75">
      <c r="A624" s="730"/>
      <c r="B624" s="730"/>
      <c r="C624" s="730"/>
      <c r="D624" s="730"/>
      <c r="E624" s="730"/>
      <c r="F624" s="730"/>
      <c r="G624" s="730"/>
      <c r="H624" s="730"/>
    </row>
    <row r="625" spans="1:8" ht="12.75">
      <c r="A625" s="730"/>
      <c r="B625" s="730"/>
      <c r="C625" s="730"/>
      <c r="D625" s="730"/>
      <c r="E625" s="730"/>
      <c r="F625" s="730"/>
      <c r="G625" s="730"/>
      <c r="H625" s="730"/>
    </row>
    <row r="626" spans="1:8" ht="12.75">
      <c r="A626" s="730"/>
      <c r="B626" s="730"/>
      <c r="C626" s="730"/>
      <c r="D626" s="730"/>
      <c r="E626" s="730"/>
      <c r="F626" s="730"/>
      <c r="G626" s="730"/>
      <c r="H626" s="730"/>
    </row>
    <row r="627" spans="1:8" ht="12.75">
      <c r="A627" s="730"/>
      <c r="B627" s="730"/>
      <c r="C627" s="730"/>
      <c r="D627" s="730"/>
      <c r="E627" s="730"/>
      <c r="F627" s="730"/>
      <c r="G627" s="730"/>
      <c r="H627" s="730"/>
    </row>
    <row r="628" spans="1:8" ht="12.75">
      <c r="A628" s="730"/>
      <c r="B628" s="730"/>
      <c r="C628" s="730"/>
      <c r="D628" s="730"/>
      <c r="E628" s="730"/>
      <c r="F628" s="730"/>
      <c r="G628" s="730"/>
      <c r="H628" s="730"/>
    </row>
    <row r="629" spans="1:8" ht="12.75">
      <c r="A629" s="730"/>
      <c r="B629" s="730"/>
      <c r="C629" s="730"/>
      <c r="D629" s="730"/>
      <c r="E629" s="730"/>
      <c r="F629" s="730"/>
      <c r="G629" s="730"/>
      <c r="H629" s="730"/>
    </row>
    <row r="630" spans="1:8" ht="12.75">
      <c r="A630" s="730"/>
      <c r="B630" s="730"/>
      <c r="C630" s="730"/>
      <c r="D630" s="730"/>
      <c r="E630" s="730"/>
      <c r="F630" s="730"/>
      <c r="G630" s="730"/>
      <c r="H630" s="730"/>
    </row>
    <row r="631" spans="1:8" ht="12.75">
      <c r="A631" s="730"/>
      <c r="B631" s="730"/>
      <c r="C631" s="730"/>
      <c r="D631" s="730"/>
      <c r="E631" s="730"/>
      <c r="F631" s="730"/>
      <c r="G631" s="730"/>
      <c r="H631" s="730"/>
    </row>
    <row r="632" spans="1:8" ht="12.75">
      <c r="A632" s="730"/>
      <c r="B632" s="730"/>
      <c r="C632" s="730"/>
      <c r="D632" s="730"/>
      <c r="E632" s="730"/>
      <c r="F632" s="730"/>
      <c r="G632" s="730"/>
      <c r="H632" s="730"/>
    </row>
    <row r="633" spans="1:8" ht="12.75">
      <c r="A633" s="730"/>
      <c r="B633" s="730"/>
      <c r="C633" s="730"/>
      <c r="D633" s="730"/>
      <c r="E633" s="730"/>
      <c r="F633" s="730"/>
      <c r="G633" s="730"/>
      <c r="H633" s="730"/>
    </row>
    <row r="634" spans="1:8" ht="12.75">
      <c r="A634" s="730"/>
      <c r="B634" s="730"/>
      <c r="C634" s="730"/>
      <c r="D634" s="730"/>
      <c r="E634" s="730"/>
      <c r="F634" s="730"/>
      <c r="G634" s="730"/>
      <c r="H634" s="730"/>
    </row>
    <row r="635" spans="1:8" ht="12.75">
      <c r="A635" s="730"/>
      <c r="B635" s="730"/>
      <c r="C635" s="730"/>
      <c r="D635" s="730"/>
      <c r="E635" s="730"/>
      <c r="F635" s="730"/>
      <c r="G635" s="730"/>
      <c r="H635" s="730"/>
    </row>
    <row r="636" spans="1:8" ht="12.75">
      <c r="A636" s="730"/>
      <c r="B636" s="730"/>
      <c r="C636" s="730"/>
      <c r="D636" s="730"/>
      <c r="E636" s="730"/>
      <c r="F636" s="730"/>
      <c r="G636" s="730"/>
      <c r="H636" s="730"/>
    </row>
    <row r="637" spans="1:8" ht="12.75">
      <c r="A637" s="730"/>
      <c r="B637" s="730"/>
      <c r="C637" s="730"/>
      <c r="D637" s="730"/>
      <c r="E637" s="730"/>
      <c r="F637" s="730"/>
      <c r="G637" s="730"/>
      <c r="H637" s="730"/>
    </row>
    <row r="638" spans="1:8" ht="12.75">
      <c r="A638" s="730"/>
      <c r="B638" s="730"/>
      <c r="C638" s="730"/>
      <c r="D638" s="730"/>
      <c r="E638" s="730"/>
      <c r="F638" s="730"/>
      <c r="G638" s="730"/>
      <c r="H638" s="730"/>
    </row>
    <row r="639" spans="1:8" ht="12.75">
      <c r="A639" s="730"/>
      <c r="B639" s="730"/>
      <c r="C639" s="730"/>
      <c r="D639" s="730"/>
      <c r="E639" s="730"/>
      <c r="F639" s="730"/>
      <c r="G639" s="730"/>
      <c r="H639" s="730"/>
    </row>
    <row r="640" spans="1:8" ht="12.75">
      <c r="A640" s="730"/>
      <c r="B640" s="730"/>
      <c r="C640" s="730"/>
      <c r="D640" s="730"/>
      <c r="E640" s="730"/>
      <c r="F640" s="730"/>
      <c r="G640" s="730"/>
      <c r="H640" s="730"/>
    </row>
    <row r="641" spans="1:8" ht="12.75">
      <c r="A641" s="730"/>
      <c r="B641" s="730"/>
      <c r="C641" s="730"/>
      <c r="D641" s="730"/>
      <c r="E641" s="730"/>
      <c r="F641" s="730"/>
      <c r="G641" s="730"/>
      <c r="H641" s="730"/>
    </row>
    <row r="642" spans="1:8" ht="12.75">
      <c r="A642" s="730"/>
      <c r="B642" s="730"/>
      <c r="C642" s="730"/>
      <c r="D642" s="730"/>
      <c r="E642" s="730"/>
      <c r="F642" s="730"/>
      <c r="G642" s="730"/>
      <c r="H642" s="730"/>
    </row>
    <row r="643" spans="1:8" ht="12.75">
      <c r="A643" s="730"/>
      <c r="B643" s="730"/>
      <c r="C643" s="730"/>
      <c r="D643" s="730"/>
      <c r="E643" s="730"/>
      <c r="F643" s="730"/>
      <c r="G643" s="730"/>
      <c r="H643" s="730"/>
    </row>
    <row r="644" spans="1:8" ht="12.75">
      <c r="A644" s="730"/>
      <c r="B644" s="730"/>
      <c r="C644" s="730"/>
      <c r="D644" s="730"/>
      <c r="E644" s="730"/>
      <c r="F644" s="730"/>
      <c r="G644" s="730"/>
      <c r="H644" s="730"/>
    </row>
    <row r="645" spans="1:8" ht="12.75">
      <c r="A645" s="730"/>
      <c r="B645" s="730"/>
      <c r="C645" s="730"/>
      <c r="D645" s="730"/>
      <c r="E645" s="730"/>
      <c r="F645" s="730"/>
      <c r="G645" s="730"/>
      <c r="H645" s="730"/>
    </row>
    <row r="646" spans="1:8" ht="12.75">
      <c r="A646" s="730"/>
      <c r="B646" s="730"/>
      <c r="C646" s="730"/>
      <c r="D646" s="730"/>
      <c r="E646" s="730"/>
      <c r="F646" s="730"/>
      <c r="G646" s="730"/>
      <c r="H646" s="730"/>
    </row>
    <row r="647" spans="1:8" ht="12.75">
      <c r="A647" s="730"/>
      <c r="B647" s="730"/>
      <c r="C647" s="730"/>
      <c r="D647" s="730"/>
      <c r="E647" s="730"/>
      <c r="F647" s="730"/>
      <c r="G647" s="730"/>
      <c r="H647" s="730"/>
    </row>
    <row r="648" spans="1:8" ht="12.75">
      <c r="A648" s="730"/>
      <c r="B648" s="730"/>
      <c r="C648" s="730"/>
      <c r="D648" s="730"/>
      <c r="E648" s="730"/>
      <c r="F648" s="730"/>
      <c r="G648" s="730"/>
      <c r="H648" s="730"/>
    </row>
    <row r="649" spans="1:8" ht="12.75">
      <c r="A649" s="730"/>
      <c r="B649" s="730"/>
      <c r="C649" s="730"/>
      <c r="D649" s="730"/>
      <c r="E649" s="730"/>
      <c r="F649" s="730"/>
      <c r="G649" s="730"/>
      <c r="H649" s="730"/>
    </row>
    <row r="650" spans="1:8" ht="12.75">
      <c r="A650" s="730"/>
      <c r="B650" s="730"/>
      <c r="C650" s="730"/>
      <c r="D650" s="730"/>
      <c r="E650" s="730"/>
      <c r="F650" s="730"/>
      <c r="G650" s="730"/>
      <c r="H650" s="730"/>
    </row>
    <row r="651" spans="1:8" ht="12.75">
      <c r="A651" s="730"/>
      <c r="B651" s="730"/>
      <c r="C651" s="730"/>
      <c r="D651" s="730"/>
      <c r="E651" s="730"/>
      <c r="F651" s="730"/>
      <c r="G651" s="730"/>
      <c r="H651" s="730"/>
    </row>
    <row r="652" spans="1:8" ht="12.75">
      <c r="A652" s="730"/>
      <c r="B652" s="730"/>
      <c r="C652" s="730"/>
      <c r="D652" s="730"/>
      <c r="E652" s="730"/>
      <c r="F652" s="730"/>
      <c r="G652" s="730"/>
      <c r="H652" s="730"/>
    </row>
    <row r="653" spans="1:8" ht="12.75">
      <c r="A653" s="730"/>
      <c r="B653" s="730"/>
      <c r="C653" s="730"/>
      <c r="D653" s="730"/>
      <c r="E653" s="730"/>
      <c r="F653" s="730"/>
      <c r="G653" s="730"/>
      <c r="H653" s="730"/>
    </row>
    <row r="654" spans="1:8" ht="12.75">
      <c r="A654" s="730"/>
      <c r="B654" s="730"/>
      <c r="C654" s="730"/>
      <c r="D654" s="730"/>
      <c r="E654" s="730"/>
      <c r="F654" s="730"/>
      <c r="G654" s="730"/>
      <c r="H654" s="730"/>
    </row>
    <row r="655" spans="1:8" ht="12.75">
      <c r="A655" s="730"/>
      <c r="B655" s="730"/>
      <c r="C655" s="730"/>
      <c r="D655" s="730"/>
      <c r="E655" s="730"/>
      <c r="F655" s="730"/>
      <c r="G655" s="730"/>
      <c r="H655" s="730"/>
    </row>
    <row r="656" spans="1:8" ht="12.75">
      <c r="A656" s="730"/>
      <c r="B656" s="730"/>
      <c r="C656" s="730"/>
      <c r="D656" s="730"/>
      <c r="E656" s="730"/>
      <c r="F656" s="730"/>
      <c r="G656" s="730"/>
      <c r="H656" s="730"/>
    </row>
    <row r="657" spans="1:8" ht="12.75">
      <c r="A657" s="730"/>
      <c r="B657" s="730"/>
      <c r="C657" s="730"/>
      <c r="D657" s="730"/>
      <c r="E657" s="730"/>
      <c r="F657" s="730"/>
      <c r="G657" s="730"/>
      <c r="H657" s="730"/>
    </row>
  </sheetData>
  <mergeCells count="11">
    <mergeCell ref="A43:H43"/>
    <mergeCell ref="E3:F3"/>
    <mergeCell ref="B45:D45"/>
    <mergeCell ref="E45:F45"/>
    <mergeCell ref="G45:H45"/>
    <mergeCell ref="A4:B4"/>
    <mergeCell ref="C4:D4"/>
    <mergeCell ref="E4:F4"/>
    <mergeCell ref="A14:B14"/>
    <mergeCell ref="C14:D14"/>
    <mergeCell ref="E14:F14"/>
  </mergeCells>
  <printOptions/>
  <pageMargins left="0.43" right="0.17" top="1.02" bottom="0.56" header="0.28" footer="0.37"/>
  <pageSetup horizontalDpi="300" verticalDpi="300" orientation="landscape" paperSize="9" scale="62" r:id="rId1"/>
  <headerFooter alignWithMargins="0">
    <oddHeader>&amp;L20. melléklet a .../...(....) önkormányzati rendelethez&amp;C
&amp;"Arial CE,Félkövér"&amp;13 2013. évi normatíva elszámolás
</oddHeader>
  </headerFooter>
  <rowBreaks count="1" manualBreakCount="1">
    <brk id="4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5:L27"/>
  <sheetViews>
    <sheetView zoomScale="90" zoomScaleNormal="90" workbookViewId="0" topLeftCell="A1">
      <selection activeCell="O26" sqref="O26"/>
    </sheetView>
  </sheetViews>
  <sheetFormatPr defaultColWidth="9.00390625" defaultRowHeight="12.75"/>
  <cols>
    <col min="1" max="1" width="38.00390625" style="0" customWidth="1"/>
    <col min="2" max="2" width="11.375" style="0" bestFit="1" customWidth="1"/>
    <col min="3" max="3" width="11.75390625" style="0" customWidth="1"/>
    <col min="4" max="4" width="8.375" style="0" customWidth="1"/>
    <col min="5" max="5" width="11.25390625" style="0" customWidth="1"/>
    <col min="6" max="6" width="8.75390625" style="0" customWidth="1"/>
  </cols>
  <sheetData>
    <row r="5" spans="4:6" ht="13.5" thickBot="1">
      <c r="D5" s="851" t="s">
        <v>770</v>
      </c>
      <c r="E5" s="851"/>
      <c r="F5" s="851"/>
    </row>
    <row r="6" spans="1:6" ht="43.5" customHeight="1" thickBot="1">
      <c r="A6" s="651" t="s">
        <v>3</v>
      </c>
      <c r="B6" s="652" t="s">
        <v>729</v>
      </c>
      <c r="C6" s="652" t="s">
        <v>643</v>
      </c>
      <c r="D6" s="652" t="s">
        <v>29</v>
      </c>
      <c r="E6" s="652" t="s">
        <v>730</v>
      </c>
      <c r="F6" s="653" t="s">
        <v>731</v>
      </c>
    </row>
    <row r="7" spans="1:6" ht="19.5" customHeight="1">
      <c r="A7" s="654" t="s">
        <v>719</v>
      </c>
      <c r="B7" s="655"/>
      <c r="C7" s="655"/>
      <c r="D7" s="656"/>
      <c r="E7" s="655"/>
      <c r="F7" s="657"/>
    </row>
    <row r="8" spans="1:6" ht="19.5" customHeight="1">
      <c r="A8" s="658" t="s">
        <v>732</v>
      </c>
      <c r="B8" s="659">
        <v>235822</v>
      </c>
      <c r="C8" s="659">
        <v>169288</v>
      </c>
      <c r="D8" s="660">
        <f aca="true" t="shared" si="0" ref="D8:D16">C8/B8*100</f>
        <v>71.78634732976568</v>
      </c>
      <c r="E8" s="659">
        <v>636</v>
      </c>
      <c r="F8" s="661">
        <v>467</v>
      </c>
    </row>
    <row r="9" spans="1:6" ht="19.5" customHeight="1">
      <c r="A9" s="658" t="s">
        <v>734</v>
      </c>
      <c r="B9" s="659">
        <v>21900</v>
      </c>
      <c r="C9" s="659">
        <v>20797</v>
      </c>
      <c r="D9" s="660">
        <f>C9/B9*100</f>
        <v>94.9634703196347</v>
      </c>
      <c r="E9" s="659">
        <v>65</v>
      </c>
      <c r="F9" s="661">
        <v>64</v>
      </c>
    </row>
    <row r="10" spans="1:6" ht="19.5" customHeight="1">
      <c r="A10" s="658" t="s">
        <v>733</v>
      </c>
      <c r="B10" s="659">
        <v>14332</v>
      </c>
      <c r="C10" s="659">
        <v>14153</v>
      </c>
      <c r="D10" s="660">
        <f>C10/B10*100</f>
        <v>98.75104660898688</v>
      </c>
      <c r="E10" s="659">
        <v>203</v>
      </c>
      <c r="F10" s="661">
        <v>1204</v>
      </c>
    </row>
    <row r="11" spans="1:6" ht="19.5" customHeight="1">
      <c r="A11" s="658" t="s">
        <v>735</v>
      </c>
      <c r="B11" s="659"/>
      <c r="C11" s="659">
        <v>228</v>
      </c>
      <c r="D11" s="660"/>
      <c r="E11" s="659"/>
      <c r="F11" s="661"/>
    </row>
    <row r="12" spans="1:6" ht="19.5" customHeight="1">
      <c r="A12" s="658" t="s">
        <v>736</v>
      </c>
      <c r="B12" s="659">
        <v>40000</v>
      </c>
      <c r="C12" s="659">
        <v>39304</v>
      </c>
      <c r="D12" s="660">
        <f t="shared" si="0"/>
        <v>98.26</v>
      </c>
      <c r="E12" s="659">
        <v>740</v>
      </c>
      <c r="F12" s="661">
        <v>690</v>
      </c>
    </row>
    <row r="13" spans="1:6" ht="19.5" customHeight="1">
      <c r="A13" s="658" t="s">
        <v>737</v>
      </c>
      <c r="B13" s="659">
        <v>9418</v>
      </c>
      <c r="C13" s="659">
        <v>9417</v>
      </c>
      <c r="D13" s="660">
        <f t="shared" si="0"/>
        <v>99.98938203440221</v>
      </c>
      <c r="E13" s="659"/>
      <c r="F13" s="661"/>
    </row>
    <row r="14" spans="1:6" ht="19.5" customHeight="1">
      <c r="A14" s="658" t="s">
        <v>745</v>
      </c>
      <c r="B14" s="659">
        <v>1300</v>
      </c>
      <c r="C14" s="659">
        <v>1097</v>
      </c>
      <c r="D14" s="660"/>
      <c r="E14" s="659"/>
      <c r="F14" s="661">
        <v>37</v>
      </c>
    </row>
    <row r="15" spans="1:6" ht="19.5" customHeight="1" thickBot="1">
      <c r="A15" s="662" t="s">
        <v>738</v>
      </c>
      <c r="B15" s="663">
        <v>1780</v>
      </c>
      <c r="C15" s="663">
        <v>1090</v>
      </c>
      <c r="D15" s="664"/>
      <c r="E15" s="663"/>
      <c r="F15" s="665">
        <v>93</v>
      </c>
    </row>
    <row r="16" spans="1:6" ht="19.5" customHeight="1" thickBot="1">
      <c r="A16" s="666" t="s">
        <v>739</v>
      </c>
      <c r="B16" s="667">
        <f>SUM(B8:B15)</f>
        <v>324552</v>
      </c>
      <c r="C16" s="667">
        <f>SUM(C8:C15)</f>
        <v>255374</v>
      </c>
      <c r="D16" s="668">
        <f t="shared" si="0"/>
        <v>78.6850797406887</v>
      </c>
      <c r="E16" s="667"/>
      <c r="F16" s="669"/>
    </row>
    <row r="17" spans="1:6" ht="19.5" customHeight="1">
      <c r="A17" s="670"/>
      <c r="B17" s="655"/>
      <c r="C17" s="655"/>
      <c r="D17" s="656"/>
      <c r="E17" s="655"/>
      <c r="F17" s="657"/>
    </row>
    <row r="18" spans="1:6" ht="19.5" customHeight="1">
      <c r="A18" s="671" t="s">
        <v>11</v>
      </c>
      <c r="B18" s="659"/>
      <c r="C18" s="659"/>
      <c r="D18" s="660"/>
      <c r="E18" s="659"/>
      <c r="F18" s="661"/>
    </row>
    <row r="19" spans="1:6" ht="19.5" customHeight="1">
      <c r="A19" s="658" t="s">
        <v>740</v>
      </c>
      <c r="B19" s="659">
        <v>15000</v>
      </c>
      <c r="C19" s="659">
        <v>14376</v>
      </c>
      <c r="D19" s="660">
        <f>C19/B19*100</f>
        <v>95.84</v>
      </c>
      <c r="E19" s="659">
        <v>47</v>
      </c>
      <c r="F19" s="661">
        <v>50</v>
      </c>
    </row>
    <row r="20" spans="1:6" ht="19.5" customHeight="1">
      <c r="A20" s="658" t="s">
        <v>741</v>
      </c>
      <c r="B20" s="659">
        <v>7700</v>
      </c>
      <c r="C20" s="659">
        <v>7827</v>
      </c>
      <c r="D20" s="660"/>
      <c r="E20" s="659"/>
      <c r="F20" s="661">
        <v>1699</v>
      </c>
    </row>
    <row r="21" spans="1:6" ht="19.5" customHeight="1">
      <c r="A21" s="658" t="s">
        <v>742</v>
      </c>
      <c r="B21" s="659">
        <v>1000</v>
      </c>
      <c r="C21" s="659">
        <v>980</v>
      </c>
      <c r="D21" s="660"/>
      <c r="E21" s="672"/>
      <c r="F21" s="673">
        <v>59</v>
      </c>
    </row>
    <row r="22" spans="1:6" ht="19.5" customHeight="1">
      <c r="A22" s="658" t="s">
        <v>743</v>
      </c>
      <c r="B22" s="659">
        <v>300</v>
      </c>
      <c r="C22" s="659">
        <v>327</v>
      </c>
      <c r="D22" s="660">
        <f>C22/B22*100</f>
        <v>109.00000000000001</v>
      </c>
      <c r="E22" s="659"/>
      <c r="F22" s="661">
        <v>345</v>
      </c>
    </row>
    <row r="23" spans="1:6" ht="19.5" customHeight="1">
      <c r="A23" s="658" t="s">
        <v>747</v>
      </c>
      <c r="B23" s="659">
        <v>10400</v>
      </c>
      <c r="C23" s="659">
        <v>10562</v>
      </c>
      <c r="D23" s="660">
        <f>C23/B23*100</f>
        <v>101.55769230769232</v>
      </c>
      <c r="E23" s="659"/>
      <c r="F23" s="661">
        <v>2431</v>
      </c>
    </row>
    <row r="24" spans="1:6" ht="19.5" customHeight="1">
      <c r="A24" s="658" t="s">
        <v>744</v>
      </c>
      <c r="B24" s="659">
        <v>600</v>
      </c>
      <c r="C24" s="659">
        <v>828</v>
      </c>
      <c r="D24" s="660"/>
      <c r="E24" s="659"/>
      <c r="F24" s="661">
        <v>6</v>
      </c>
    </row>
    <row r="25" spans="1:6" ht="19.5" customHeight="1" thickBot="1">
      <c r="A25" s="658" t="s">
        <v>748</v>
      </c>
      <c r="B25" s="659">
        <v>15000</v>
      </c>
      <c r="C25" s="659">
        <v>4138</v>
      </c>
      <c r="D25" s="660"/>
      <c r="E25" s="659">
        <v>20</v>
      </c>
      <c r="F25" s="661">
        <v>21</v>
      </c>
    </row>
    <row r="26" spans="1:12" ht="19.5" customHeight="1" thickBot="1">
      <c r="A26" s="674" t="s">
        <v>746</v>
      </c>
      <c r="B26" s="675">
        <f>SUM(B17:B25)</f>
        <v>50000</v>
      </c>
      <c r="C26" s="675">
        <f>SUM(C17:C25)</f>
        <v>39038</v>
      </c>
      <c r="D26" s="676">
        <f>C26/B26*100</f>
        <v>78.07600000000001</v>
      </c>
      <c r="E26" s="675"/>
      <c r="F26" s="677"/>
      <c r="J26" s="130"/>
      <c r="K26" s="130"/>
      <c r="L26" s="130"/>
    </row>
    <row r="27" spans="1:6" ht="19.5" customHeight="1" thickBot="1">
      <c r="A27" s="678" t="s">
        <v>561</v>
      </c>
      <c r="B27" s="679">
        <f>B16+B26</f>
        <v>374552</v>
      </c>
      <c r="C27" s="679">
        <f>C16+C26</f>
        <v>294412</v>
      </c>
      <c r="D27" s="680">
        <f>C27/B27*100</f>
        <v>78.60377197291697</v>
      </c>
      <c r="E27" s="681"/>
      <c r="F27" s="682"/>
    </row>
    <row r="28" ht="25.5" customHeight="1"/>
    <row r="29" ht="19.5" customHeight="1"/>
    <row r="30" ht="19.5" customHeight="1"/>
    <row r="31" ht="19.5" customHeight="1"/>
    <row r="32" ht="24" customHeight="1"/>
  </sheetData>
  <mergeCells count="1">
    <mergeCell ref="D5:F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&amp;L&amp;9 1. sz. munkatábla&amp;C&amp;"Arial CE,Félkövér"&amp;11
Szociálpolitikai juttatások 2013. évben&amp;R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M1" sqref="M1:O1"/>
    </sheetView>
  </sheetViews>
  <sheetFormatPr defaultColWidth="9.00390625" defaultRowHeight="12.75"/>
  <cols>
    <col min="1" max="1" width="3.375" style="109" customWidth="1"/>
    <col min="2" max="2" width="29.875" style="109" customWidth="1"/>
    <col min="3" max="3" width="8.875" style="109" hidden="1" customWidth="1"/>
    <col min="4" max="4" width="8.75390625" style="109" customWidth="1"/>
    <col min="5" max="5" width="8.625" style="109" customWidth="1"/>
    <col min="6" max="6" width="9.375" style="109" bestFit="1" customWidth="1"/>
    <col min="7" max="7" width="9.125" style="109" customWidth="1"/>
    <col min="8" max="8" width="4.25390625" style="109" bestFit="1" customWidth="1"/>
    <col min="9" max="9" width="26.625" style="109" customWidth="1"/>
    <col min="10" max="10" width="8.375" style="109" hidden="1" customWidth="1"/>
    <col min="11" max="11" width="9.00390625" style="109" customWidth="1"/>
    <col min="12" max="12" width="9.375" style="109" bestFit="1" customWidth="1"/>
    <col min="13" max="13" width="9.375" style="109" customWidth="1"/>
    <col min="14" max="14" width="8.875" style="109" customWidth="1"/>
    <col min="15" max="15" width="4.125" style="109" customWidth="1"/>
    <col min="16" max="16384" width="9.125" style="109" customWidth="1"/>
  </cols>
  <sheetData>
    <row r="1" spans="13:15" ht="13.5" thickBot="1">
      <c r="M1" s="851" t="s">
        <v>770</v>
      </c>
      <c r="N1" s="851"/>
      <c r="O1" s="851"/>
    </row>
    <row r="2" spans="1:15" ht="13.5" thickBot="1">
      <c r="A2" s="110"/>
      <c r="B2" s="65" t="s">
        <v>0</v>
      </c>
      <c r="C2" s="66" t="s">
        <v>1</v>
      </c>
      <c r="D2" s="66" t="s">
        <v>1</v>
      </c>
      <c r="E2" s="66" t="s">
        <v>22</v>
      </c>
      <c r="F2" s="66" t="s">
        <v>23</v>
      </c>
      <c r="G2" s="66" t="s">
        <v>24</v>
      </c>
      <c r="H2" s="111" t="s">
        <v>25</v>
      </c>
      <c r="I2" s="65" t="s">
        <v>273</v>
      </c>
      <c r="J2" s="66" t="s">
        <v>221</v>
      </c>
      <c r="K2" s="66" t="s">
        <v>220</v>
      </c>
      <c r="L2" s="66" t="s">
        <v>221</v>
      </c>
      <c r="M2" s="66" t="s">
        <v>222</v>
      </c>
      <c r="N2" s="66" t="s">
        <v>223</v>
      </c>
      <c r="O2" s="111" t="s">
        <v>224</v>
      </c>
    </row>
    <row r="3" spans="1:15" s="113" customFormat="1" ht="34.5" customHeight="1" thickBot="1">
      <c r="A3" s="112"/>
      <c r="B3" s="70" t="s">
        <v>225</v>
      </c>
      <c r="C3" s="71" t="s">
        <v>274</v>
      </c>
      <c r="D3" s="71" t="s">
        <v>27</v>
      </c>
      <c r="E3" s="71" t="s">
        <v>226</v>
      </c>
      <c r="F3" s="24" t="s">
        <v>468</v>
      </c>
      <c r="G3" s="304" t="s">
        <v>493</v>
      </c>
      <c r="H3" s="72" t="s">
        <v>227</v>
      </c>
      <c r="I3" s="73" t="s">
        <v>228</v>
      </c>
      <c r="J3" s="71" t="s">
        <v>274</v>
      </c>
      <c r="K3" s="71" t="s">
        <v>27</v>
      </c>
      <c r="L3" s="71" t="s">
        <v>226</v>
      </c>
      <c r="M3" s="24" t="s">
        <v>468</v>
      </c>
      <c r="N3" s="304" t="s">
        <v>493</v>
      </c>
      <c r="O3" s="72" t="s">
        <v>227</v>
      </c>
    </row>
    <row r="4" spans="1:15" ht="12.75" customHeight="1">
      <c r="A4" s="114" t="s">
        <v>4</v>
      </c>
      <c r="B4" s="75" t="s">
        <v>275</v>
      </c>
      <c r="C4" s="77">
        <v>8775</v>
      </c>
      <c r="D4" s="76">
        <v>60301</v>
      </c>
      <c r="E4" s="77">
        <v>19000</v>
      </c>
      <c r="F4" s="77">
        <v>19000</v>
      </c>
      <c r="G4" s="77">
        <v>26436</v>
      </c>
      <c r="H4" s="115">
        <f>G4/F4*100</f>
        <v>139.13684210526316</v>
      </c>
      <c r="I4" s="75" t="s">
        <v>276</v>
      </c>
      <c r="J4" s="77">
        <v>199014</v>
      </c>
      <c r="K4" s="76">
        <v>723187</v>
      </c>
      <c r="L4" s="77">
        <v>1538839</v>
      </c>
      <c r="M4" s="77">
        <v>1752722</v>
      </c>
      <c r="N4" s="77">
        <v>589057</v>
      </c>
      <c r="O4" s="115">
        <f>N4/M4*100</f>
        <v>33.60812496220165</v>
      </c>
    </row>
    <row r="5" spans="1:15" ht="12.75" customHeight="1">
      <c r="A5" s="114" t="s">
        <v>6</v>
      </c>
      <c r="B5" s="79" t="s">
        <v>277</v>
      </c>
      <c r="C5" s="80">
        <v>175619</v>
      </c>
      <c r="D5" s="33">
        <v>5793</v>
      </c>
      <c r="E5" s="80">
        <v>6860</v>
      </c>
      <c r="F5" s="80">
        <v>6860</v>
      </c>
      <c r="G5" s="80">
        <v>25843</v>
      </c>
      <c r="H5" s="116">
        <f>G5/F5*100</f>
        <v>376.7201166180758</v>
      </c>
      <c r="I5" s="79" t="s">
        <v>278</v>
      </c>
      <c r="J5" s="80">
        <v>28695</v>
      </c>
      <c r="K5" s="33">
        <v>269922</v>
      </c>
      <c r="L5" s="80">
        <v>212144</v>
      </c>
      <c r="M5" s="80">
        <v>507942</v>
      </c>
      <c r="N5" s="80">
        <v>610343</v>
      </c>
      <c r="O5" s="116">
        <f>N5/M5*100</f>
        <v>120.1599788952282</v>
      </c>
    </row>
    <row r="6" spans="1:15" ht="12.75" customHeight="1">
      <c r="A6" s="114" t="s">
        <v>8</v>
      </c>
      <c r="B6" s="79" t="s">
        <v>279</v>
      </c>
      <c r="C6" s="80"/>
      <c r="D6" s="33"/>
      <c r="E6" s="80"/>
      <c r="F6" s="80"/>
      <c r="G6" s="80"/>
      <c r="H6" s="116"/>
      <c r="I6" s="79" t="s">
        <v>280</v>
      </c>
      <c r="J6" s="80"/>
      <c r="K6" s="33"/>
      <c r="L6" s="80"/>
      <c r="M6" s="80"/>
      <c r="N6" s="80"/>
      <c r="O6" s="116"/>
    </row>
    <row r="7" spans="1:15" ht="12.75" customHeight="1">
      <c r="A7" s="114" t="s">
        <v>10</v>
      </c>
      <c r="B7" s="82" t="s">
        <v>281</v>
      </c>
      <c r="C7" s="80"/>
      <c r="D7" s="33">
        <v>78032</v>
      </c>
      <c r="E7" s="80">
        <v>70000</v>
      </c>
      <c r="F7" s="80">
        <v>70000</v>
      </c>
      <c r="G7" s="80">
        <v>52929</v>
      </c>
      <c r="H7" s="116">
        <f>G7/F7*100</f>
        <v>75.61285714285715</v>
      </c>
      <c r="I7" s="79" t="s">
        <v>282</v>
      </c>
      <c r="J7" s="80">
        <v>210</v>
      </c>
      <c r="K7" s="33">
        <v>9960</v>
      </c>
      <c r="L7" s="80"/>
      <c r="M7" s="80">
        <v>43242</v>
      </c>
      <c r="N7" s="80">
        <v>12422</v>
      </c>
      <c r="O7" s="116">
        <f>N7/M7*100</f>
        <v>28.726700892650666</v>
      </c>
    </row>
    <row r="8" spans="1:15" ht="12.75" customHeight="1">
      <c r="A8" s="114" t="s">
        <v>12</v>
      </c>
      <c r="B8" s="79" t="s">
        <v>283</v>
      </c>
      <c r="C8" s="80"/>
      <c r="D8" s="33"/>
      <c r="E8" s="80"/>
      <c r="F8" s="80"/>
      <c r="G8" s="80"/>
      <c r="H8" s="116"/>
      <c r="I8" s="79" t="s">
        <v>284</v>
      </c>
      <c r="J8" s="80"/>
      <c r="K8" s="33">
        <v>58736</v>
      </c>
      <c r="L8" s="80"/>
      <c r="M8" s="80">
        <v>500</v>
      </c>
      <c r="N8" s="80">
        <v>500</v>
      </c>
      <c r="O8" s="116">
        <f>N8/M8*100</f>
        <v>100</v>
      </c>
    </row>
    <row r="9" spans="1:15" ht="12.75">
      <c r="A9" s="114" t="s">
        <v>35</v>
      </c>
      <c r="B9" s="79" t="s">
        <v>285</v>
      </c>
      <c r="C9" s="80">
        <f>4889</f>
        <v>4889</v>
      </c>
      <c r="D9" s="33">
        <v>140449</v>
      </c>
      <c r="E9" s="80"/>
      <c r="F9" s="80">
        <v>30</v>
      </c>
      <c r="G9" s="80">
        <v>30</v>
      </c>
      <c r="H9" s="116">
        <f>G9/F9*100</f>
        <v>100</v>
      </c>
      <c r="I9" s="79" t="s">
        <v>245</v>
      </c>
      <c r="J9" s="80"/>
      <c r="K9" s="33"/>
      <c r="L9" s="80">
        <v>714070</v>
      </c>
      <c r="M9" s="80">
        <v>777343</v>
      </c>
      <c r="N9" s="80"/>
      <c r="O9" s="116"/>
    </row>
    <row r="10" spans="1:15" ht="12.75" customHeight="1">
      <c r="A10" s="114" t="s">
        <v>37</v>
      </c>
      <c r="B10" s="79" t="s">
        <v>286</v>
      </c>
      <c r="C10" s="80">
        <f>51+2500+3474+13400+720+200+1000+292</f>
        <v>21637</v>
      </c>
      <c r="D10" s="33">
        <f>10000+29866</f>
        <v>39866</v>
      </c>
      <c r="E10" s="80"/>
      <c r="F10" s="80"/>
      <c r="G10" s="80"/>
      <c r="H10" s="116"/>
      <c r="I10" s="79" t="s">
        <v>287</v>
      </c>
      <c r="J10" s="80"/>
      <c r="K10" s="33">
        <v>2100</v>
      </c>
      <c r="L10" s="80">
        <v>187203</v>
      </c>
      <c r="M10" s="80">
        <v>187203</v>
      </c>
      <c r="N10" s="80">
        <v>123469</v>
      </c>
      <c r="O10" s="116">
        <f>N10/M10*100</f>
        <v>65.95460542833182</v>
      </c>
    </row>
    <row r="11" spans="1:15" ht="12.75" customHeight="1">
      <c r="A11" s="114" t="s">
        <v>39</v>
      </c>
      <c r="B11" s="32" t="s">
        <v>288</v>
      </c>
      <c r="C11" s="80"/>
      <c r="D11" s="33"/>
      <c r="E11" s="80"/>
      <c r="F11" s="80">
        <v>305785</v>
      </c>
      <c r="G11" s="80">
        <v>305785</v>
      </c>
      <c r="H11" s="116">
        <f>G11/F11*100</f>
        <v>100</v>
      </c>
      <c r="I11" s="79"/>
      <c r="J11" s="80"/>
      <c r="K11" s="33"/>
      <c r="L11" s="80"/>
      <c r="M11" s="80"/>
      <c r="N11" s="80"/>
      <c r="O11" s="116"/>
    </row>
    <row r="12" spans="1:15" ht="12.75" customHeight="1">
      <c r="A12" s="114" t="s">
        <v>41</v>
      </c>
      <c r="B12" s="79" t="s">
        <v>289</v>
      </c>
      <c r="C12" s="80"/>
      <c r="D12" s="33"/>
      <c r="E12" s="80">
        <v>3460</v>
      </c>
      <c r="F12" s="80">
        <v>2680</v>
      </c>
      <c r="G12" s="80">
        <v>2680</v>
      </c>
      <c r="H12" s="116">
        <f>G12/F12*100</f>
        <v>100</v>
      </c>
      <c r="I12" s="79"/>
      <c r="J12" s="80"/>
      <c r="K12" s="33"/>
      <c r="L12" s="80"/>
      <c r="M12" s="80"/>
      <c r="N12" s="80"/>
      <c r="O12" s="116"/>
    </row>
    <row r="13" spans="1:15" ht="12.75" customHeight="1">
      <c r="A13" s="114" t="s">
        <v>43</v>
      </c>
      <c r="B13" s="79" t="s">
        <v>235</v>
      </c>
      <c r="C13" s="80">
        <v>86136</v>
      </c>
      <c r="D13" s="33">
        <v>193658</v>
      </c>
      <c r="E13" s="80">
        <v>3500</v>
      </c>
      <c r="F13" s="80">
        <v>20964</v>
      </c>
      <c r="G13" s="80">
        <v>20614</v>
      </c>
      <c r="H13" s="116">
        <f>G13/F13*100</f>
        <v>98.3304712841061</v>
      </c>
      <c r="I13" s="79" t="s">
        <v>290</v>
      </c>
      <c r="J13" s="80"/>
      <c r="K13" s="33"/>
      <c r="L13" s="80"/>
      <c r="M13" s="80"/>
      <c r="N13" s="80"/>
      <c r="O13" s="116"/>
    </row>
    <row r="14" spans="1:15" ht="12.75">
      <c r="A14" s="114" t="s">
        <v>45</v>
      </c>
      <c r="B14" s="79" t="s">
        <v>291</v>
      </c>
      <c r="C14" s="80">
        <v>49207</v>
      </c>
      <c r="D14" s="33">
        <v>453674</v>
      </c>
      <c r="E14" s="80">
        <v>1612936</v>
      </c>
      <c r="F14" s="80">
        <v>1902496</v>
      </c>
      <c r="G14" s="80">
        <v>732469</v>
      </c>
      <c r="H14" s="116">
        <f>G14/F14*100</f>
        <v>38.50042260272821</v>
      </c>
      <c r="I14" s="79" t="s">
        <v>292</v>
      </c>
      <c r="J14" s="80"/>
      <c r="K14" s="33">
        <v>95583</v>
      </c>
      <c r="L14" s="80">
        <v>70000</v>
      </c>
      <c r="M14" s="80">
        <v>70000</v>
      </c>
      <c r="N14" s="80">
        <v>53943</v>
      </c>
      <c r="O14" s="116">
        <f>N14/M14*100</f>
        <v>77.06142857142856</v>
      </c>
    </row>
    <row r="15" spans="1:15" ht="12.75" customHeight="1">
      <c r="A15" s="114" t="s">
        <v>47</v>
      </c>
      <c r="B15" s="79" t="s">
        <v>293</v>
      </c>
      <c r="C15" s="80">
        <v>10528</v>
      </c>
      <c r="D15" s="33">
        <v>6682</v>
      </c>
      <c r="E15" s="80">
        <v>6500</v>
      </c>
      <c r="F15" s="80">
        <v>6500</v>
      </c>
      <c r="G15" s="80">
        <v>4102</v>
      </c>
      <c r="H15" s="116">
        <f>G15/F15*100</f>
        <v>63.10769230769231</v>
      </c>
      <c r="I15" s="79" t="s">
        <v>294</v>
      </c>
      <c r="J15" s="80">
        <f>10822+33197-210</f>
        <v>43809</v>
      </c>
      <c r="K15" s="33"/>
      <c r="L15" s="80">
        <v>0</v>
      </c>
      <c r="M15" s="80"/>
      <c r="N15" s="80"/>
      <c r="O15" s="116"/>
    </row>
    <row r="16" spans="1:15" ht="12.75" customHeight="1" thickBot="1">
      <c r="A16" s="114" t="s">
        <v>48</v>
      </c>
      <c r="B16" s="83" t="s">
        <v>295</v>
      </c>
      <c r="C16" s="84">
        <v>3939</v>
      </c>
      <c r="D16" s="43">
        <v>15628</v>
      </c>
      <c r="E16" s="84"/>
      <c r="F16" s="84"/>
      <c r="G16" s="84"/>
      <c r="H16" s="117"/>
      <c r="I16" s="83"/>
      <c r="J16" s="84"/>
      <c r="K16" s="43"/>
      <c r="L16" s="84"/>
      <c r="M16" s="373"/>
      <c r="N16" s="84"/>
      <c r="O16" s="117"/>
    </row>
    <row r="17" spans="1:15" ht="22.5" customHeight="1" thickBot="1">
      <c r="A17" s="114" t="s">
        <v>50</v>
      </c>
      <c r="B17" s="86" t="s">
        <v>296</v>
      </c>
      <c r="C17" s="88">
        <f>SUM(C4:C16)</f>
        <v>360730</v>
      </c>
      <c r="D17" s="87">
        <f>SUM(D4:D16)</f>
        <v>994083</v>
      </c>
      <c r="E17" s="88">
        <f>SUM(E4:E16)</f>
        <v>1722256</v>
      </c>
      <c r="F17" s="88">
        <f>SUM(F4:F16)</f>
        <v>2334315</v>
      </c>
      <c r="G17" s="88">
        <f>SUM(G4:G16)</f>
        <v>1170888</v>
      </c>
      <c r="H17" s="89">
        <f>G17/F17*100</f>
        <v>50.15981133651628</v>
      </c>
      <c r="I17" s="86" t="s">
        <v>297</v>
      </c>
      <c r="J17" s="88">
        <f>SUM(J4:J15)</f>
        <v>271728</v>
      </c>
      <c r="K17" s="87">
        <f>SUM(K4:K15)</f>
        <v>1159488</v>
      </c>
      <c r="L17" s="88">
        <f>SUM(L4:L15)</f>
        <v>2722256</v>
      </c>
      <c r="M17" s="88">
        <f>SUM(M4:M15)</f>
        <v>3338952</v>
      </c>
      <c r="N17" s="88">
        <f>SUM(N4:N16)</f>
        <v>1389734</v>
      </c>
      <c r="O17" s="89">
        <f>N17/M17*100</f>
        <v>41.62186218909406</v>
      </c>
    </row>
    <row r="18" spans="1:15" ht="22.5">
      <c r="A18" s="114" t="s">
        <v>52</v>
      </c>
      <c r="B18" s="90" t="s">
        <v>298</v>
      </c>
      <c r="C18" s="91">
        <v>205000</v>
      </c>
      <c r="D18" s="28">
        <v>213012</v>
      </c>
      <c r="E18" s="91">
        <v>1000000</v>
      </c>
      <c r="F18" s="91">
        <v>1323557</v>
      </c>
      <c r="G18" s="91">
        <v>376290</v>
      </c>
      <c r="H18" s="115">
        <f>G18/F18*100</f>
        <v>28.430207388121552</v>
      </c>
      <c r="I18" s="75" t="s">
        <v>249</v>
      </c>
      <c r="J18" s="77"/>
      <c r="K18" s="76"/>
      <c r="L18" s="77"/>
      <c r="M18" s="374"/>
      <c r="N18" s="91"/>
      <c r="O18" s="115"/>
    </row>
    <row r="19" spans="1:15" ht="12.75">
      <c r="A19" s="114" t="s">
        <v>54</v>
      </c>
      <c r="B19" s="79" t="s">
        <v>299</v>
      </c>
      <c r="C19" s="94"/>
      <c r="D19" s="96"/>
      <c r="E19" s="95"/>
      <c r="F19" s="95"/>
      <c r="G19" s="95"/>
      <c r="H19" s="116"/>
      <c r="I19" s="79" t="s">
        <v>251</v>
      </c>
      <c r="J19" s="80"/>
      <c r="K19" s="33"/>
      <c r="L19" s="80"/>
      <c r="M19" s="80"/>
      <c r="N19" s="95"/>
      <c r="O19" s="116"/>
    </row>
    <row r="20" spans="1:15" ht="12.75">
      <c r="A20" s="114" t="s">
        <v>56</v>
      </c>
      <c r="B20" s="79" t="s">
        <v>254</v>
      </c>
      <c r="C20" s="80"/>
      <c r="D20" s="33"/>
      <c r="E20" s="80"/>
      <c r="F20" s="80"/>
      <c r="G20" s="80"/>
      <c r="H20" s="116"/>
      <c r="I20" s="79" t="s">
        <v>253</v>
      </c>
      <c r="J20" s="80">
        <v>179859</v>
      </c>
      <c r="K20" s="33">
        <v>136096</v>
      </c>
      <c r="L20" s="80"/>
      <c r="M20" s="80">
        <v>304867</v>
      </c>
      <c r="N20" s="80">
        <v>353684</v>
      </c>
      <c r="O20" s="116">
        <f>N20/M20*100</f>
        <v>116.01255629504013</v>
      </c>
    </row>
    <row r="21" spans="1:15" ht="12.75" customHeight="1">
      <c r="A21" s="114" t="s">
        <v>58</v>
      </c>
      <c r="B21" s="79" t="s">
        <v>256</v>
      </c>
      <c r="C21" s="80"/>
      <c r="D21" s="33"/>
      <c r="E21" s="80"/>
      <c r="F21" s="80"/>
      <c r="G21" s="80"/>
      <c r="H21" s="116"/>
      <c r="I21" s="79" t="s">
        <v>257</v>
      </c>
      <c r="J21" s="94"/>
      <c r="K21" s="30"/>
      <c r="L21" s="80"/>
      <c r="M21" s="80"/>
      <c r="N21" s="80"/>
      <c r="O21" s="116"/>
    </row>
    <row r="22" spans="1:15" ht="12.75" customHeight="1">
      <c r="A22" s="114" t="s">
        <v>60</v>
      </c>
      <c r="B22" s="79" t="s">
        <v>300</v>
      </c>
      <c r="C22" s="80"/>
      <c r="D22" s="33"/>
      <c r="E22" s="80"/>
      <c r="F22" s="80"/>
      <c r="G22" s="80"/>
      <c r="H22" s="116"/>
      <c r="I22" s="79" t="s">
        <v>259</v>
      </c>
      <c r="J22" s="80"/>
      <c r="K22" s="33"/>
      <c r="L22" s="80"/>
      <c r="M22" s="80"/>
      <c r="N22" s="80"/>
      <c r="O22" s="116"/>
    </row>
    <row r="23" spans="1:15" ht="12.75" customHeight="1">
      <c r="A23" s="114" t="s">
        <v>62</v>
      </c>
      <c r="B23" s="79" t="s">
        <v>301</v>
      </c>
      <c r="C23" s="80"/>
      <c r="D23" s="33"/>
      <c r="E23" s="80"/>
      <c r="F23" s="80"/>
      <c r="G23" s="80"/>
      <c r="H23" s="116"/>
      <c r="I23" s="79" t="s">
        <v>261</v>
      </c>
      <c r="J23" s="80"/>
      <c r="K23" s="33"/>
      <c r="L23" s="80"/>
      <c r="M23" s="80"/>
      <c r="N23" s="80"/>
      <c r="O23" s="116"/>
    </row>
    <row r="24" spans="1:15" ht="12.75" customHeight="1">
      <c r="A24" s="114" t="s">
        <v>64</v>
      </c>
      <c r="B24" s="79" t="s">
        <v>302</v>
      </c>
      <c r="C24" s="80">
        <v>1056080</v>
      </c>
      <c r="D24" s="33"/>
      <c r="E24" s="80"/>
      <c r="F24" s="80"/>
      <c r="G24" s="80"/>
      <c r="H24" s="116"/>
      <c r="I24" s="79" t="s">
        <v>263</v>
      </c>
      <c r="J24" s="80"/>
      <c r="K24" s="33"/>
      <c r="L24" s="80"/>
      <c r="M24" s="80"/>
      <c r="N24" s="80"/>
      <c r="O24" s="116"/>
    </row>
    <row r="25" spans="1:15" ht="12.75" customHeight="1">
      <c r="A25" s="114" t="s">
        <v>66</v>
      </c>
      <c r="B25" s="79" t="s">
        <v>303</v>
      </c>
      <c r="C25" s="80"/>
      <c r="D25" s="33"/>
      <c r="E25" s="80"/>
      <c r="F25" s="80"/>
      <c r="G25" s="80"/>
      <c r="H25" s="116"/>
      <c r="I25" s="79" t="s">
        <v>265</v>
      </c>
      <c r="J25" s="80"/>
      <c r="K25" s="33"/>
      <c r="L25" s="80"/>
      <c r="M25" s="80"/>
      <c r="N25" s="80"/>
      <c r="O25" s="116"/>
    </row>
    <row r="26" spans="1:15" ht="12.75">
      <c r="A26" s="114" t="s">
        <v>68</v>
      </c>
      <c r="B26" s="79" t="s">
        <v>266</v>
      </c>
      <c r="C26" s="80"/>
      <c r="D26" s="33"/>
      <c r="E26" s="80"/>
      <c r="F26" s="80"/>
      <c r="G26" s="80"/>
      <c r="H26" s="116"/>
      <c r="I26" s="79"/>
      <c r="J26" s="80"/>
      <c r="K26" s="33"/>
      <c r="L26" s="80"/>
      <c r="M26" s="80"/>
      <c r="N26" s="80"/>
      <c r="O26" s="116"/>
    </row>
    <row r="27" spans="1:15" ht="12.75" customHeight="1" thickBot="1">
      <c r="A27" s="114" t="s">
        <v>70</v>
      </c>
      <c r="B27" s="83"/>
      <c r="C27" s="84"/>
      <c r="D27" s="43"/>
      <c r="E27" s="84"/>
      <c r="F27" s="84"/>
      <c r="G27" s="84"/>
      <c r="H27" s="117"/>
      <c r="I27" s="83"/>
      <c r="J27" s="84"/>
      <c r="K27" s="43"/>
      <c r="L27" s="84"/>
      <c r="M27" s="84"/>
      <c r="N27" s="84"/>
      <c r="O27" s="117"/>
    </row>
    <row r="28" spans="1:15" ht="22.5" customHeight="1" thickBot="1">
      <c r="A28" s="114" t="s">
        <v>72</v>
      </c>
      <c r="B28" s="86" t="s">
        <v>487</v>
      </c>
      <c r="C28" s="88">
        <f>SUM(C19:C27)</f>
        <v>1056080</v>
      </c>
      <c r="D28" s="87">
        <f>SUM(D19:D27)</f>
        <v>0</v>
      </c>
      <c r="E28" s="88">
        <f>SUM(E19:E27)</f>
        <v>0</v>
      </c>
      <c r="F28" s="88">
        <f>SUM(F19:F27)</f>
        <v>0</v>
      </c>
      <c r="G28" s="88">
        <f>SUM(G19:G27)</f>
        <v>0</v>
      </c>
      <c r="H28" s="118"/>
      <c r="I28" s="86" t="s">
        <v>488</v>
      </c>
      <c r="J28" s="88">
        <f>SUM(J18:J27)</f>
        <v>179859</v>
      </c>
      <c r="K28" s="87">
        <f>SUM(K18:K27)</f>
        <v>136096</v>
      </c>
      <c r="L28" s="88">
        <f>SUM(L18:L27)</f>
        <v>0</v>
      </c>
      <c r="M28" s="88">
        <f>SUM(M18:M27)</f>
        <v>304867</v>
      </c>
      <c r="N28" s="88">
        <f>SUM(N18:N27)</f>
        <v>353684</v>
      </c>
      <c r="O28" s="118"/>
    </row>
    <row r="29" spans="1:15" ht="22.5" customHeight="1" thickBot="1">
      <c r="A29" s="114" t="s">
        <v>74</v>
      </c>
      <c r="B29" s="119" t="s">
        <v>485</v>
      </c>
      <c r="C29" s="103">
        <f>SUM(C28+C18+C17)</f>
        <v>1621810</v>
      </c>
      <c r="D29" s="102">
        <f>SUM(D28+D18+D17)</f>
        <v>1207095</v>
      </c>
      <c r="E29" s="103">
        <f>SUM(E28+E18+E17)</f>
        <v>2722256</v>
      </c>
      <c r="F29" s="103">
        <f>SUM(F28+F18+F17)</f>
        <v>3657872</v>
      </c>
      <c r="G29" s="103">
        <f>SUM(G28+G18+G17)</f>
        <v>1547178</v>
      </c>
      <c r="H29" s="104">
        <f>G29/F29*100</f>
        <v>42.29721543017361</v>
      </c>
      <c r="I29" s="119" t="s">
        <v>486</v>
      </c>
      <c r="J29" s="103">
        <f>SUM(J28,J17)</f>
        <v>451587</v>
      </c>
      <c r="K29" s="102">
        <f>SUM(K28,K17)</f>
        <v>1295584</v>
      </c>
      <c r="L29" s="103">
        <f>SUM(L28,L17)</f>
        <v>2722256</v>
      </c>
      <c r="M29" s="103">
        <f>SUM(M28,M17)</f>
        <v>3643819</v>
      </c>
      <c r="N29" s="103">
        <f>SUM(N28,N17)</f>
        <v>1743418</v>
      </c>
      <c r="O29" s="104">
        <f>N29/M29*100</f>
        <v>47.84590013938673</v>
      </c>
    </row>
    <row r="30" spans="1:15" ht="16.5" customHeight="1" thickBot="1">
      <c r="A30" s="114" t="s">
        <v>76</v>
      </c>
      <c r="B30" s="120" t="s">
        <v>271</v>
      </c>
      <c r="C30" s="88"/>
      <c r="D30" s="87">
        <f>SUM(K17-D17)</f>
        <v>165405</v>
      </c>
      <c r="E30" s="88">
        <f>SUM(L17-E17)</f>
        <v>1000000</v>
      </c>
      <c r="F30" s="88">
        <f>SUM(M17-F17)</f>
        <v>1004637</v>
      </c>
      <c r="G30" s="88"/>
      <c r="H30" s="121"/>
      <c r="I30" s="120" t="s">
        <v>272</v>
      </c>
      <c r="J30" s="88">
        <f>SUM(C17-J17)</f>
        <v>89002</v>
      </c>
      <c r="K30" s="87"/>
      <c r="L30" s="88"/>
      <c r="M30" s="88"/>
      <c r="N30" s="88">
        <f>SUM(G17-N17)</f>
        <v>-218846</v>
      </c>
      <c r="O30" s="121"/>
    </row>
  </sheetData>
  <sheetProtection/>
  <mergeCells count="1">
    <mergeCell ref="M1:O1"/>
  </mergeCells>
  <printOptions horizontalCentered="1" verticalCentered="1"/>
  <pageMargins left="0.39375" right="0.39375" top="0.7597222222222222" bottom="0.19652777777777777" header="0.39375" footer="0.5118055555555555"/>
  <pageSetup fitToHeight="1" fitToWidth="1" horizontalDpi="300" verticalDpi="300" orientation="landscape" paperSize="9" r:id="rId1"/>
  <headerFooter alignWithMargins="0">
    <oddHeader>&amp;L&amp;9  3. melléklet a …/…..(….) önkormányzati rendelethez&amp;C&amp;"Arial CE,Félkövér"&amp;11
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20"/>
  <sheetViews>
    <sheetView zoomScalePageLayoutView="0" workbookViewId="0" topLeftCell="A3">
      <pane ySplit="4" topLeftCell="BM7" activePane="bottomLeft" state="frozen"/>
      <selection pane="topLeft" activeCell="G37" sqref="G37"/>
      <selection pane="bottomLeft" activeCell="D12" sqref="D12"/>
    </sheetView>
  </sheetViews>
  <sheetFormatPr defaultColWidth="9.00390625" defaultRowHeight="12.75"/>
  <cols>
    <col min="1" max="1" width="37.875" style="0" customWidth="1"/>
    <col min="2" max="2" width="12.75390625" style="122" bestFit="1" customWidth="1"/>
    <col min="3" max="3" width="12.125" style="122" bestFit="1" customWidth="1"/>
    <col min="4" max="4" width="12.125" style="135" customWidth="1"/>
    <col min="5" max="5" width="7.375" style="123" customWidth="1"/>
    <col min="6" max="6" width="12.75390625" style="122" bestFit="1" customWidth="1"/>
    <col min="7" max="7" width="11.875" style="122" customWidth="1"/>
    <col min="8" max="8" width="12.00390625" style="122" customWidth="1"/>
    <col min="9" max="9" width="6.375" style="123" customWidth="1"/>
    <col min="10" max="10" width="12.75390625" style="122" bestFit="1" customWidth="1"/>
    <col min="11" max="12" width="12.125" style="122" bestFit="1" customWidth="1"/>
    <col min="13" max="13" width="6.875" style="123" customWidth="1"/>
  </cols>
  <sheetData>
    <row r="4" spans="11:13" ht="13.5" thickBot="1">
      <c r="K4" s="851" t="s">
        <v>770</v>
      </c>
      <c r="L4" s="851"/>
      <c r="M4" s="851"/>
    </row>
    <row r="5" spans="1:13" s="124" customFormat="1" ht="24.75" customHeight="1" thickBot="1">
      <c r="A5" s="340"/>
      <c r="B5" s="853" t="s">
        <v>304</v>
      </c>
      <c r="C5" s="854"/>
      <c r="D5" s="854"/>
      <c r="E5" s="855"/>
      <c r="F5" s="853" t="s">
        <v>305</v>
      </c>
      <c r="G5" s="854"/>
      <c r="H5" s="854"/>
      <c r="I5" s="855"/>
      <c r="J5" s="853" t="s">
        <v>306</v>
      </c>
      <c r="K5" s="854"/>
      <c r="L5" s="854"/>
      <c r="M5" s="855"/>
    </row>
    <row r="6" spans="1:13" s="266" customFormat="1" ht="41.25" customHeight="1" thickBot="1">
      <c r="A6" s="341" t="s">
        <v>307</v>
      </c>
      <c r="B6" s="125" t="s">
        <v>308</v>
      </c>
      <c r="C6" s="126" t="s">
        <v>468</v>
      </c>
      <c r="D6" s="360" t="s">
        <v>495</v>
      </c>
      <c r="E6" s="265" t="s">
        <v>29</v>
      </c>
      <c r="F6" s="125" t="s">
        <v>308</v>
      </c>
      <c r="G6" s="126" t="s">
        <v>468</v>
      </c>
      <c r="H6" s="360" t="s">
        <v>495</v>
      </c>
      <c r="I6" s="265" t="s">
        <v>29</v>
      </c>
      <c r="J6" s="125" t="s">
        <v>308</v>
      </c>
      <c r="K6" s="126" t="s">
        <v>468</v>
      </c>
      <c r="L6" s="360" t="s">
        <v>495</v>
      </c>
      <c r="M6" s="265" t="s">
        <v>29</v>
      </c>
    </row>
    <row r="7" spans="1:13" ht="21" customHeight="1">
      <c r="A7" s="267" t="s">
        <v>5</v>
      </c>
      <c r="B7" s="275">
        <v>56135</v>
      </c>
      <c r="C7" s="276">
        <v>55335</v>
      </c>
      <c r="D7" s="276">
        <v>52033</v>
      </c>
      <c r="E7" s="277">
        <f aca="true" t="shared" si="0" ref="E7:E18">D7/C7*100</f>
        <v>94.0327098581368</v>
      </c>
      <c r="F7" s="275">
        <v>56135</v>
      </c>
      <c r="G7" s="276">
        <v>55335</v>
      </c>
      <c r="H7" s="276">
        <v>50447</v>
      </c>
      <c r="I7" s="277">
        <f aca="true" t="shared" si="1" ref="I7:I18">H7/G7*100</f>
        <v>91.16653112858046</v>
      </c>
      <c r="J7" s="275">
        <v>31440</v>
      </c>
      <c r="K7" s="276">
        <v>32276</v>
      </c>
      <c r="L7" s="276">
        <v>30707</v>
      </c>
      <c r="M7" s="277">
        <f aca="true" t="shared" si="2" ref="M7:M18">L7/K7*100</f>
        <v>95.13880282562896</v>
      </c>
    </row>
    <row r="8" spans="1:15" ht="21" customHeight="1">
      <c r="A8" s="268" t="s">
        <v>7</v>
      </c>
      <c r="B8" s="127">
        <v>65519</v>
      </c>
      <c r="C8" s="128">
        <v>148053</v>
      </c>
      <c r="D8" s="128">
        <v>145169</v>
      </c>
      <c r="E8" s="129">
        <f t="shared" si="0"/>
        <v>98.05204892842428</v>
      </c>
      <c r="F8" s="127">
        <v>65519</v>
      </c>
      <c r="G8" s="128">
        <v>148053</v>
      </c>
      <c r="H8" s="128">
        <v>146533</v>
      </c>
      <c r="I8" s="129">
        <f t="shared" si="1"/>
        <v>98.97334062801835</v>
      </c>
      <c r="J8" s="127">
        <v>32955</v>
      </c>
      <c r="K8" s="128">
        <v>39001</v>
      </c>
      <c r="L8" s="128">
        <v>36184</v>
      </c>
      <c r="M8" s="129">
        <f t="shared" si="2"/>
        <v>92.77710827927488</v>
      </c>
      <c r="O8" s="130"/>
    </row>
    <row r="9" spans="1:13" ht="21" customHeight="1">
      <c r="A9" s="268" t="s">
        <v>9</v>
      </c>
      <c r="B9" s="127">
        <v>130000</v>
      </c>
      <c r="C9" s="128">
        <v>160727</v>
      </c>
      <c r="D9" s="128">
        <v>179959</v>
      </c>
      <c r="E9" s="129">
        <f t="shared" si="0"/>
        <v>111.9656311634013</v>
      </c>
      <c r="F9" s="127">
        <v>130000</v>
      </c>
      <c r="G9" s="128">
        <v>160727</v>
      </c>
      <c r="H9" s="128">
        <v>150372</v>
      </c>
      <c r="I9" s="129">
        <f t="shared" si="1"/>
        <v>93.55739857024645</v>
      </c>
      <c r="J9" s="127">
        <v>64377</v>
      </c>
      <c r="K9" s="128">
        <v>72026</v>
      </c>
      <c r="L9" s="128">
        <v>64141</v>
      </c>
      <c r="M9" s="129">
        <f t="shared" si="2"/>
        <v>89.05256435176186</v>
      </c>
    </row>
    <row r="10" spans="1:13" ht="21" customHeight="1">
      <c r="A10" s="269" t="s">
        <v>13</v>
      </c>
      <c r="B10" s="127">
        <v>231427</v>
      </c>
      <c r="C10" s="128">
        <v>113308</v>
      </c>
      <c r="D10" s="128">
        <v>111723</v>
      </c>
      <c r="E10" s="129">
        <f t="shared" si="0"/>
        <v>98.60115790588483</v>
      </c>
      <c r="F10" s="127">
        <v>231427</v>
      </c>
      <c r="G10" s="128">
        <v>113308</v>
      </c>
      <c r="H10" s="128">
        <v>113174</v>
      </c>
      <c r="I10" s="129">
        <f t="shared" si="1"/>
        <v>99.88173827090762</v>
      </c>
      <c r="J10" s="127">
        <v>156998</v>
      </c>
      <c r="K10" s="128">
        <v>79805</v>
      </c>
      <c r="L10" s="128">
        <v>79018</v>
      </c>
      <c r="M10" s="129">
        <f t="shared" si="2"/>
        <v>99.01384625023495</v>
      </c>
    </row>
    <row r="11" spans="1:13" ht="21" customHeight="1">
      <c r="A11" s="269" t="s">
        <v>14</v>
      </c>
      <c r="B11" s="127">
        <v>323436</v>
      </c>
      <c r="C11" s="128">
        <v>153297</v>
      </c>
      <c r="D11" s="128">
        <v>155834</v>
      </c>
      <c r="E11" s="129">
        <f t="shared" si="0"/>
        <v>101.6549573703334</v>
      </c>
      <c r="F11" s="127">
        <v>323436</v>
      </c>
      <c r="G11" s="128">
        <v>153297</v>
      </c>
      <c r="H11" s="128">
        <v>153297</v>
      </c>
      <c r="I11" s="129">
        <f t="shared" si="1"/>
        <v>100</v>
      </c>
      <c r="J11" s="127">
        <v>195655</v>
      </c>
      <c r="K11" s="128">
        <v>99088</v>
      </c>
      <c r="L11" s="128">
        <v>99088</v>
      </c>
      <c r="M11" s="129">
        <f t="shared" si="2"/>
        <v>100</v>
      </c>
    </row>
    <row r="12" spans="1:13" ht="21" customHeight="1">
      <c r="A12" s="269" t="s">
        <v>15</v>
      </c>
      <c r="B12" s="127">
        <v>66127</v>
      </c>
      <c r="C12" s="128">
        <v>76738</v>
      </c>
      <c r="D12" s="128">
        <v>74197</v>
      </c>
      <c r="E12" s="129">
        <f t="shared" si="0"/>
        <v>96.68873309181892</v>
      </c>
      <c r="F12" s="127">
        <v>66127</v>
      </c>
      <c r="G12" s="128">
        <v>76738</v>
      </c>
      <c r="H12" s="128">
        <v>69609</v>
      </c>
      <c r="I12" s="129">
        <f t="shared" si="1"/>
        <v>90.70994813521332</v>
      </c>
      <c r="J12" s="127">
        <v>9314</v>
      </c>
      <c r="K12" s="128">
        <v>16379</v>
      </c>
      <c r="L12" s="128">
        <v>15564</v>
      </c>
      <c r="M12" s="129">
        <f t="shared" si="2"/>
        <v>95.02411624641309</v>
      </c>
    </row>
    <row r="13" spans="1:13" ht="24.75" customHeight="1" thickBot="1">
      <c r="A13" s="270" t="s">
        <v>309</v>
      </c>
      <c r="B13" s="278">
        <f>SUM(B7:B12)</f>
        <v>872644</v>
      </c>
      <c r="C13" s="279">
        <f>SUM(C7:C12)</f>
        <v>707458</v>
      </c>
      <c r="D13" s="279">
        <f>SUM(D7:D12)</f>
        <v>718915</v>
      </c>
      <c r="E13" s="280">
        <f t="shared" si="0"/>
        <v>101.61946009515759</v>
      </c>
      <c r="F13" s="278">
        <f>SUM(F7:F12)</f>
        <v>872644</v>
      </c>
      <c r="G13" s="279">
        <f>SUM(G7:G12)</f>
        <v>707458</v>
      </c>
      <c r="H13" s="279">
        <f>SUM(H7:H12)</f>
        <v>683432</v>
      </c>
      <c r="I13" s="280">
        <f t="shared" si="1"/>
        <v>96.60389733383465</v>
      </c>
      <c r="J13" s="278">
        <f>SUM(J7:J12)</f>
        <v>490739</v>
      </c>
      <c r="K13" s="279">
        <f>SUM(K7:K12)</f>
        <v>338575</v>
      </c>
      <c r="L13" s="279">
        <f>SUM(L7:L12)</f>
        <v>324702</v>
      </c>
      <c r="M13" s="280">
        <f t="shared" si="2"/>
        <v>95.90253267370598</v>
      </c>
    </row>
    <row r="14" spans="1:13" ht="21" customHeight="1">
      <c r="A14" s="271" t="s">
        <v>445</v>
      </c>
      <c r="B14" s="281">
        <v>760535</v>
      </c>
      <c r="C14" s="282">
        <v>760564</v>
      </c>
      <c r="D14" s="282">
        <v>637521</v>
      </c>
      <c r="E14" s="277">
        <f t="shared" si="0"/>
        <v>83.82213725603631</v>
      </c>
      <c r="F14" s="281">
        <v>760535</v>
      </c>
      <c r="G14" s="282">
        <v>760564</v>
      </c>
      <c r="H14" s="282">
        <v>631331</v>
      </c>
      <c r="I14" s="277">
        <f t="shared" si="1"/>
        <v>83.00826754881903</v>
      </c>
      <c r="J14" s="281">
        <v>220146</v>
      </c>
      <c r="K14" s="282">
        <v>226464</v>
      </c>
      <c r="L14" s="282">
        <v>208619</v>
      </c>
      <c r="M14" s="277">
        <f t="shared" si="2"/>
        <v>92.12016037869154</v>
      </c>
    </row>
    <row r="15" spans="1:13" ht="21" customHeight="1">
      <c r="A15" s="272" t="s">
        <v>441</v>
      </c>
      <c r="B15" s="127">
        <v>0</v>
      </c>
      <c r="C15" s="128">
        <v>10329</v>
      </c>
      <c r="D15" s="128">
        <v>9419</v>
      </c>
      <c r="E15" s="129">
        <f t="shared" si="0"/>
        <v>91.18985380966211</v>
      </c>
      <c r="F15" s="127">
        <v>0</v>
      </c>
      <c r="G15" s="128">
        <v>10329</v>
      </c>
      <c r="H15" s="128">
        <v>9229</v>
      </c>
      <c r="I15" s="129">
        <f t="shared" si="1"/>
        <v>89.35037273695421</v>
      </c>
      <c r="J15" s="127">
        <v>0</v>
      </c>
      <c r="K15" s="128">
        <v>5401</v>
      </c>
      <c r="L15" s="128">
        <v>4677</v>
      </c>
      <c r="M15" s="129">
        <f t="shared" si="2"/>
        <v>86.59507498611369</v>
      </c>
    </row>
    <row r="16" spans="1:13" s="289" customFormat="1" ht="21" customHeight="1" thickBot="1">
      <c r="A16" s="286" t="s">
        <v>442</v>
      </c>
      <c r="B16" s="287">
        <f>SUM(B14:B15)</f>
        <v>760535</v>
      </c>
      <c r="C16" s="288">
        <f aca="true" t="shared" si="3" ref="C16:L16">SUM(C14:C15)</f>
        <v>770893</v>
      </c>
      <c r="D16" s="288">
        <f>SUM(D14:D15)</f>
        <v>646940</v>
      </c>
      <c r="E16" s="280">
        <f t="shared" si="0"/>
        <v>83.92085542351533</v>
      </c>
      <c r="F16" s="287">
        <f t="shared" si="3"/>
        <v>760535</v>
      </c>
      <c r="G16" s="288">
        <f>SUM(G14:G15)</f>
        <v>770893</v>
      </c>
      <c r="H16" s="288">
        <f t="shared" si="3"/>
        <v>640560</v>
      </c>
      <c r="I16" s="280">
        <f t="shared" si="1"/>
        <v>83.09324380945216</v>
      </c>
      <c r="J16" s="287">
        <f t="shared" si="3"/>
        <v>220146</v>
      </c>
      <c r="K16" s="288">
        <f t="shared" si="3"/>
        <v>231865</v>
      </c>
      <c r="L16" s="288">
        <f t="shared" si="3"/>
        <v>213296</v>
      </c>
      <c r="M16" s="280">
        <f t="shared" si="2"/>
        <v>91.9914605481638</v>
      </c>
    </row>
    <row r="17" spans="1:13" ht="21" customHeight="1" thickBot="1">
      <c r="A17" s="273" t="s">
        <v>11</v>
      </c>
      <c r="B17" s="283">
        <v>4257778</v>
      </c>
      <c r="C17" s="284">
        <v>6443418</v>
      </c>
      <c r="D17" s="284">
        <v>4465231</v>
      </c>
      <c r="E17" s="285">
        <f t="shared" si="0"/>
        <v>69.29910491605543</v>
      </c>
      <c r="F17" s="283">
        <v>4257778</v>
      </c>
      <c r="G17" s="284">
        <v>6443118</v>
      </c>
      <c r="H17" s="284">
        <v>4076064</v>
      </c>
      <c r="I17" s="285">
        <f t="shared" si="1"/>
        <v>63.26229008998438</v>
      </c>
      <c r="J17" s="283">
        <v>351974</v>
      </c>
      <c r="K17" s="284">
        <v>365781</v>
      </c>
      <c r="L17" s="284">
        <v>326043</v>
      </c>
      <c r="M17" s="285">
        <f t="shared" si="2"/>
        <v>89.13612243391538</v>
      </c>
    </row>
    <row r="18" spans="1:13" ht="24.75" customHeight="1" thickBot="1">
      <c r="A18" s="274" t="s">
        <v>310</v>
      </c>
      <c r="B18" s="131">
        <f>SUM(B13+B16+B17)</f>
        <v>5890957</v>
      </c>
      <c r="C18" s="132">
        <f aca="true" t="shared" si="4" ref="C18:L18">SUM(C13+C16+C17)</f>
        <v>7921769</v>
      </c>
      <c r="D18" s="132">
        <f>SUM(D13+D16+D17)</f>
        <v>5831086</v>
      </c>
      <c r="E18" s="339">
        <f t="shared" si="0"/>
        <v>73.60838216817481</v>
      </c>
      <c r="F18" s="131">
        <f t="shared" si="4"/>
        <v>5890957</v>
      </c>
      <c r="G18" s="132">
        <f>SUM(G13+G16+G17)</f>
        <v>7921469</v>
      </c>
      <c r="H18" s="132">
        <f t="shared" si="4"/>
        <v>5400056</v>
      </c>
      <c r="I18" s="339">
        <f t="shared" si="1"/>
        <v>68.1698811167474</v>
      </c>
      <c r="J18" s="131">
        <f t="shared" si="4"/>
        <v>1062859</v>
      </c>
      <c r="K18" s="132">
        <f t="shared" si="4"/>
        <v>936221</v>
      </c>
      <c r="L18" s="132">
        <f t="shared" si="4"/>
        <v>864041</v>
      </c>
      <c r="M18" s="339">
        <f t="shared" si="2"/>
        <v>92.29028188857117</v>
      </c>
    </row>
    <row r="19" spans="1:8" ht="15.75">
      <c r="A19" s="133"/>
      <c r="D19" s="134"/>
      <c r="H19" s="134"/>
    </row>
    <row r="20" ht="12.75">
      <c r="H20" s="135"/>
    </row>
  </sheetData>
  <sheetProtection/>
  <mergeCells count="4">
    <mergeCell ref="B5:E5"/>
    <mergeCell ref="F5:I5"/>
    <mergeCell ref="J5:M5"/>
    <mergeCell ref="K4:M4"/>
  </mergeCells>
  <printOptions horizontalCentered="1"/>
  <pageMargins left="0.35" right="0.34" top="1" bottom="0.55" header="0.38" footer="0.37"/>
  <pageSetup horizontalDpi="600" verticalDpi="600" orientation="landscape" paperSize="9" scale="84" r:id="rId1"/>
  <headerFooter alignWithMargins="0">
    <oddHeader>&amp;L&amp;9 4. melléklet a .../...(....) önkormányzati rendelethez&amp;C&amp;"Arial CE,Félkövér"&amp;12
&amp;11Önállóan működő és gazdálkodó költségvetési szervek 2013. évi bevételei és kiadásai részletezése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23"/>
  <sheetViews>
    <sheetView zoomScalePageLayoutView="0" workbookViewId="0" topLeftCell="A1">
      <pane xSplit="1" ySplit="5" topLeftCell="B6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I11" sqref="I11"/>
    </sheetView>
  </sheetViews>
  <sheetFormatPr defaultColWidth="9.00390625" defaultRowHeight="12.75"/>
  <cols>
    <col min="1" max="1" width="33.625" style="0" customWidth="1"/>
    <col min="2" max="2" width="12.75390625" style="0" customWidth="1"/>
    <col min="3" max="3" width="11.625" style="0" bestFit="1" customWidth="1"/>
    <col min="4" max="4" width="10.25390625" style="0" customWidth="1"/>
    <col min="5" max="5" width="11.375" style="0" customWidth="1"/>
    <col min="6" max="6" width="11.125" style="0" bestFit="1" customWidth="1"/>
    <col min="7" max="7" width="11.00390625" style="0" bestFit="1" customWidth="1"/>
    <col min="8" max="8" width="10.75390625" style="0" bestFit="1" customWidth="1"/>
    <col min="9" max="9" width="9.00390625" style="0" customWidth="1"/>
    <col min="10" max="10" width="11.625" style="0" customWidth="1"/>
    <col min="11" max="11" width="12.125" style="0" bestFit="1" customWidth="1"/>
  </cols>
  <sheetData>
    <row r="4" spans="8:10" s="122" customFormat="1" ht="13.5" thickBot="1">
      <c r="H4" s="851" t="s">
        <v>770</v>
      </c>
      <c r="I4" s="851"/>
      <c r="J4" s="851"/>
    </row>
    <row r="5" spans="1:10" s="122" customFormat="1" ht="57.75" thickBot="1">
      <c r="A5" s="320" t="s">
        <v>307</v>
      </c>
      <c r="B5" s="321" t="s">
        <v>311</v>
      </c>
      <c r="C5" s="321" t="s">
        <v>312</v>
      </c>
      <c r="D5" s="321" t="s">
        <v>313</v>
      </c>
      <c r="E5" s="321" t="s">
        <v>314</v>
      </c>
      <c r="F5" s="321" t="s">
        <v>315</v>
      </c>
      <c r="G5" s="321" t="s">
        <v>316</v>
      </c>
      <c r="H5" s="321" t="s">
        <v>317</v>
      </c>
      <c r="I5" s="321" t="s">
        <v>318</v>
      </c>
      <c r="J5" s="322" t="s">
        <v>309</v>
      </c>
    </row>
    <row r="6" spans="1:11" s="122" customFormat="1" ht="15.75" customHeight="1">
      <c r="A6" s="136" t="s">
        <v>5</v>
      </c>
      <c r="B6" s="137">
        <v>5987</v>
      </c>
      <c r="C6" s="137">
        <v>3418</v>
      </c>
      <c r="D6" s="137">
        <v>507</v>
      </c>
      <c r="E6" s="138">
        <v>43289</v>
      </c>
      <c r="F6" s="137"/>
      <c r="G6" s="138">
        <v>2053</v>
      </c>
      <c r="H6" s="137"/>
      <c r="I6" s="138">
        <v>-3221</v>
      </c>
      <c r="J6" s="139">
        <f aca="true" t="shared" si="0" ref="J6:J11">SUM(B6:I6)</f>
        <v>52033</v>
      </c>
      <c r="K6" s="140"/>
    </row>
    <row r="7" spans="1:11" s="122" customFormat="1" ht="15.75" customHeight="1">
      <c r="A7" s="141" t="s">
        <v>7</v>
      </c>
      <c r="B7" s="142">
        <v>25853</v>
      </c>
      <c r="C7" s="142">
        <v>81365</v>
      </c>
      <c r="D7" s="142"/>
      <c r="E7" s="142">
        <v>47585</v>
      </c>
      <c r="F7" s="142"/>
      <c r="G7" s="142">
        <v>719</v>
      </c>
      <c r="H7" s="142"/>
      <c r="I7" s="142">
        <v>-10353</v>
      </c>
      <c r="J7" s="143">
        <f t="shared" si="0"/>
        <v>145169</v>
      </c>
      <c r="K7" s="140"/>
    </row>
    <row r="8" spans="1:11" s="135" customFormat="1" ht="15.75" customHeight="1">
      <c r="A8" s="144" t="s">
        <v>9</v>
      </c>
      <c r="B8" s="142">
        <v>4123</v>
      </c>
      <c r="C8" s="142">
        <v>143073</v>
      </c>
      <c r="D8" s="142"/>
      <c r="E8" s="142">
        <v>5700</v>
      </c>
      <c r="F8" s="142"/>
      <c r="G8" s="142">
        <v>27363</v>
      </c>
      <c r="H8" s="142"/>
      <c r="I8" s="142">
        <v>-300</v>
      </c>
      <c r="J8" s="145">
        <f t="shared" si="0"/>
        <v>179959</v>
      </c>
      <c r="K8" s="146"/>
    </row>
    <row r="9" spans="1:10" s="122" customFormat="1" ht="15.75" customHeight="1">
      <c r="A9" s="147" t="s">
        <v>13</v>
      </c>
      <c r="B9" s="142">
        <v>134</v>
      </c>
      <c r="C9" s="142">
        <v>0</v>
      </c>
      <c r="D9" s="142">
        <v>0</v>
      </c>
      <c r="E9" s="142">
        <v>111589</v>
      </c>
      <c r="F9" s="142">
        <v>0</v>
      </c>
      <c r="G9" s="142">
        <v>0</v>
      </c>
      <c r="H9" s="142">
        <v>0</v>
      </c>
      <c r="I9" s="142">
        <v>0</v>
      </c>
      <c r="J9" s="145">
        <f t="shared" si="0"/>
        <v>111723</v>
      </c>
    </row>
    <row r="10" spans="1:10" s="122" customFormat="1" ht="15.75" customHeight="1">
      <c r="A10" s="147" t="s">
        <v>14</v>
      </c>
      <c r="B10" s="142">
        <v>15553</v>
      </c>
      <c r="C10" s="142">
        <v>1124</v>
      </c>
      <c r="D10" s="142">
        <v>0</v>
      </c>
      <c r="E10" s="142">
        <v>139157</v>
      </c>
      <c r="F10" s="142">
        <v>0</v>
      </c>
      <c r="G10" s="142">
        <v>0</v>
      </c>
      <c r="H10" s="142">
        <v>0</v>
      </c>
      <c r="I10" s="142"/>
      <c r="J10" s="145">
        <f t="shared" si="0"/>
        <v>155834</v>
      </c>
    </row>
    <row r="11" spans="1:10" s="122" customFormat="1" ht="15.75" customHeight="1" thickBot="1">
      <c r="A11" s="148" t="s">
        <v>15</v>
      </c>
      <c r="B11" s="149">
        <v>7558</v>
      </c>
      <c r="C11" s="149">
        <v>27984</v>
      </c>
      <c r="D11" s="149">
        <v>23377</v>
      </c>
      <c r="E11" s="149">
        <v>15278</v>
      </c>
      <c r="F11" s="149"/>
      <c r="G11" s="149"/>
      <c r="H11" s="149"/>
      <c r="I11" s="149"/>
      <c r="J11" s="150">
        <f t="shared" si="0"/>
        <v>74197</v>
      </c>
    </row>
    <row r="12" spans="1:10" s="122" customFormat="1" ht="15.75" customHeight="1" thickBot="1">
      <c r="A12" s="151" t="s">
        <v>309</v>
      </c>
      <c r="B12" s="152">
        <f aca="true" t="shared" si="1" ref="B12:J12">SUM(B6:B11)</f>
        <v>59208</v>
      </c>
      <c r="C12" s="152">
        <f t="shared" si="1"/>
        <v>256964</v>
      </c>
      <c r="D12" s="152">
        <f t="shared" si="1"/>
        <v>23884</v>
      </c>
      <c r="E12" s="152">
        <f t="shared" si="1"/>
        <v>362598</v>
      </c>
      <c r="F12" s="152">
        <f t="shared" si="1"/>
        <v>0</v>
      </c>
      <c r="G12" s="152">
        <f t="shared" si="1"/>
        <v>30135</v>
      </c>
      <c r="H12" s="152">
        <f t="shared" si="1"/>
        <v>0</v>
      </c>
      <c r="I12" s="152">
        <f t="shared" si="1"/>
        <v>-13874</v>
      </c>
      <c r="J12" s="153">
        <f t="shared" si="1"/>
        <v>718915</v>
      </c>
    </row>
    <row r="13" spans="1:10" s="122" customFormat="1" ht="15.75" customHeight="1">
      <c r="A13" s="154" t="s">
        <v>445</v>
      </c>
      <c r="B13" s="138">
        <v>24046</v>
      </c>
      <c r="C13" s="137">
        <v>900</v>
      </c>
      <c r="D13" s="137"/>
      <c r="E13" s="137">
        <v>609874</v>
      </c>
      <c r="F13" s="137"/>
      <c r="G13" s="137">
        <v>2711</v>
      </c>
      <c r="H13" s="137"/>
      <c r="I13" s="137">
        <v>-10</v>
      </c>
      <c r="J13" s="139">
        <f>SUM(B13:I13)</f>
        <v>637521</v>
      </c>
    </row>
    <row r="14" spans="1:10" s="122" customFormat="1" ht="15.75" customHeight="1" thickBot="1">
      <c r="A14" s="155" t="s">
        <v>441</v>
      </c>
      <c r="B14" s="149"/>
      <c r="C14" s="156">
        <v>9419</v>
      </c>
      <c r="D14" s="156"/>
      <c r="E14" s="156"/>
      <c r="F14" s="156"/>
      <c r="G14" s="156"/>
      <c r="H14" s="156"/>
      <c r="I14" s="156"/>
      <c r="J14" s="150">
        <f>SUM(B14:I14)</f>
        <v>9419</v>
      </c>
    </row>
    <row r="15" spans="1:10" s="122" customFormat="1" ht="15.75" customHeight="1" thickBot="1">
      <c r="A15" s="157" t="s">
        <v>442</v>
      </c>
      <c r="B15" s="152">
        <f>SUM(B13:B14)</f>
        <v>24046</v>
      </c>
      <c r="C15" s="152">
        <f aca="true" t="shared" si="2" ref="C15:J15">SUM(C13:C14)</f>
        <v>10319</v>
      </c>
      <c r="D15" s="152">
        <f t="shared" si="2"/>
        <v>0</v>
      </c>
      <c r="E15" s="152">
        <f t="shared" si="2"/>
        <v>609874</v>
      </c>
      <c r="F15" s="152">
        <f t="shared" si="2"/>
        <v>0</v>
      </c>
      <c r="G15" s="152">
        <f t="shared" si="2"/>
        <v>2711</v>
      </c>
      <c r="H15" s="152">
        <f t="shared" si="2"/>
        <v>0</v>
      </c>
      <c r="I15" s="152">
        <f t="shared" si="2"/>
        <v>-10</v>
      </c>
      <c r="J15" s="153">
        <f t="shared" si="2"/>
        <v>646940</v>
      </c>
    </row>
    <row r="16" spans="1:10" s="122" customFormat="1" ht="15.75" customHeight="1" thickBot="1">
      <c r="A16" s="323" t="s">
        <v>11</v>
      </c>
      <c r="B16" s="324">
        <v>1479681</v>
      </c>
      <c r="C16" s="325">
        <v>2054639</v>
      </c>
      <c r="D16" s="325">
        <v>1144524</v>
      </c>
      <c r="E16" s="325"/>
      <c r="F16" s="325">
        <v>1206</v>
      </c>
      <c r="G16" s="325">
        <v>750793</v>
      </c>
      <c r="H16" s="325"/>
      <c r="I16" s="325">
        <v>6860</v>
      </c>
      <c r="J16" s="326">
        <f>SUM(B16:I16)</f>
        <v>5437703</v>
      </c>
    </row>
    <row r="17" spans="1:10" s="122" customFormat="1" ht="15.75" customHeight="1" thickBot="1">
      <c r="A17" s="158" t="s">
        <v>310</v>
      </c>
      <c r="B17" s="159">
        <f>SUM(B12,B15,B16)</f>
        <v>1562935</v>
      </c>
      <c r="C17" s="159">
        <f>SUM(C12,C15,C16)</f>
        <v>2321922</v>
      </c>
      <c r="D17" s="159">
        <f aca="true" t="shared" si="3" ref="D17:J17">SUM(D12,D15,D16)</f>
        <v>1168408</v>
      </c>
      <c r="E17" s="159">
        <f t="shared" si="3"/>
        <v>972472</v>
      </c>
      <c r="F17" s="159">
        <f t="shared" si="3"/>
        <v>1206</v>
      </c>
      <c r="G17" s="159">
        <f t="shared" si="3"/>
        <v>783639</v>
      </c>
      <c r="H17" s="159">
        <f t="shared" si="3"/>
        <v>0</v>
      </c>
      <c r="I17" s="159">
        <f t="shared" si="3"/>
        <v>-7024</v>
      </c>
      <c r="J17" s="160">
        <f t="shared" si="3"/>
        <v>6803558</v>
      </c>
    </row>
    <row r="18" s="122" customFormat="1" ht="12.75">
      <c r="J18" s="135">
        <f>J17-E17</f>
        <v>5831086</v>
      </c>
    </row>
    <row r="19" spans="3:10" s="122" customFormat="1" ht="12.75">
      <c r="C19" s="135"/>
      <c r="J19" s="135"/>
    </row>
    <row r="21" ht="12.75">
      <c r="J21" s="169"/>
    </row>
    <row r="22" ht="12.75">
      <c r="J22" s="169"/>
    </row>
    <row r="23" ht="12.75">
      <c r="G23" s="169"/>
    </row>
  </sheetData>
  <sheetProtection/>
  <mergeCells count="1">
    <mergeCell ref="H4:J4"/>
  </mergeCells>
  <printOptions horizontalCentered="1"/>
  <pageMargins left="0.17" right="0.17" top="0.95" bottom="0.65" header="0.24" footer="0.5118110236220472"/>
  <pageSetup horizontalDpi="600" verticalDpi="600" orientation="landscape" paperSize="9" scale="110" r:id="rId1"/>
  <headerFooter alignWithMargins="0">
    <oddHeader>&amp;L&amp;9 5. melléklet a .../...(....) önkormányzati rendelethez&amp;C&amp;"Times New Roman CE,Normál"&amp;11
&amp;"Arial CE,Félkövér"Önállóan működő és gazdálkodó költségvetési szervek 2013. évi bevételei&amp;"Arial CE,Normál"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L20"/>
  <sheetViews>
    <sheetView zoomScalePageLayoutView="0" workbookViewId="0" topLeftCell="A1">
      <pane xSplit="1" ySplit="6" topLeftCell="B7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E7" sqref="E7"/>
    </sheetView>
  </sheetViews>
  <sheetFormatPr defaultColWidth="9.00390625" defaultRowHeight="12.75"/>
  <cols>
    <col min="1" max="1" width="34.625" style="0" bestFit="1" customWidth="1"/>
    <col min="2" max="3" width="10.375" style="0" customWidth="1"/>
    <col min="4" max="4" width="10.75390625" style="0" bestFit="1" customWidth="1"/>
    <col min="5" max="5" width="9.625" style="0" customWidth="1"/>
    <col min="6" max="6" width="10.00390625" style="0" bestFit="1" customWidth="1"/>
    <col min="7" max="7" width="10.125" style="0" customWidth="1"/>
    <col min="8" max="8" width="10.75390625" style="0" bestFit="1" customWidth="1"/>
    <col min="9" max="9" width="11.125" style="0" customWidth="1"/>
    <col min="10" max="10" width="10.625" style="0" customWidth="1"/>
    <col min="11" max="11" width="9.75390625" style="0" bestFit="1" customWidth="1"/>
    <col min="12" max="12" width="11.25390625" style="0" customWidth="1"/>
  </cols>
  <sheetData>
    <row r="4" s="122" customFormat="1" ht="12.75"/>
    <row r="5" spans="5:12" s="122" customFormat="1" ht="13.5" thickBot="1">
      <c r="E5" s="161"/>
      <c r="J5" s="851" t="s">
        <v>770</v>
      </c>
      <c r="K5" s="851"/>
      <c r="L5" s="851"/>
    </row>
    <row r="6" spans="1:12" s="122" customFormat="1" ht="64.5" thickBot="1">
      <c r="A6" s="162" t="s">
        <v>307</v>
      </c>
      <c r="B6" s="163" t="s">
        <v>319</v>
      </c>
      <c r="C6" s="163" t="s">
        <v>320</v>
      </c>
      <c r="D6" s="163" t="s">
        <v>321</v>
      </c>
      <c r="E6" s="163" t="s">
        <v>771</v>
      </c>
      <c r="F6" s="163" t="s">
        <v>322</v>
      </c>
      <c r="G6" s="163" t="s">
        <v>287</v>
      </c>
      <c r="H6" s="163" t="s">
        <v>323</v>
      </c>
      <c r="I6" s="163" t="s">
        <v>324</v>
      </c>
      <c r="J6" s="163" t="s">
        <v>325</v>
      </c>
      <c r="K6" s="164" t="s">
        <v>326</v>
      </c>
      <c r="L6" s="165" t="s">
        <v>309</v>
      </c>
    </row>
    <row r="7" spans="1:12" s="122" customFormat="1" ht="16.5" customHeight="1">
      <c r="A7" s="136" t="s">
        <v>5</v>
      </c>
      <c r="B7" s="137">
        <v>30707</v>
      </c>
      <c r="C7" s="137">
        <v>8396</v>
      </c>
      <c r="D7" s="137">
        <v>11074</v>
      </c>
      <c r="E7" s="138"/>
      <c r="F7" s="137"/>
      <c r="G7" s="138"/>
      <c r="H7" s="137">
        <v>1211</v>
      </c>
      <c r="I7" s="138"/>
      <c r="J7" s="137"/>
      <c r="K7" s="137">
        <v>-941</v>
      </c>
      <c r="L7" s="166">
        <f aca="true" t="shared" si="0" ref="L7:L12">SUM(B7:K7)</f>
        <v>50447</v>
      </c>
    </row>
    <row r="8" spans="1:12" s="122" customFormat="1" ht="16.5" customHeight="1">
      <c r="A8" s="141" t="s">
        <v>7</v>
      </c>
      <c r="B8" s="142">
        <v>36184</v>
      </c>
      <c r="C8" s="142">
        <v>9638</v>
      </c>
      <c r="D8" s="142">
        <v>95288</v>
      </c>
      <c r="E8" s="142"/>
      <c r="F8" s="142">
        <v>1955</v>
      </c>
      <c r="G8" s="142"/>
      <c r="H8" s="142">
        <v>3500</v>
      </c>
      <c r="I8" s="142"/>
      <c r="J8" s="142"/>
      <c r="K8" s="142">
        <v>-32</v>
      </c>
      <c r="L8" s="167">
        <f t="shared" si="0"/>
        <v>146533</v>
      </c>
    </row>
    <row r="9" spans="1:12" s="122" customFormat="1" ht="16.5" customHeight="1">
      <c r="A9" s="141" t="s">
        <v>9</v>
      </c>
      <c r="B9" s="142">
        <v>64141</v>
      </c>
      <c r="C9" s="142">
        <v>16173</v>
      </c>
      <c r="D9" s="142">
        <v>75855</v>
      </c>
      <c r="E9" s="142"/>
      <c r="F9" s="142"/>
      <c r="G9" s="142"/>
      <c r="H9" s="142"/>
      <c r="I9" s="142"/>
      <c r="J9" s="168"/>
      <c r="K9" s="168">
        <v>-5797</v>
      </c>
      <c r="L9" s="145">
        <f t="shared" si="0"/>
        <v>150372</v>
      </c>
    </row>
    <row r="10" spans="1:12" s="122" customFormat="1" ht="16.5" customHeight="1">
      <c r="A10" s="147" t="s">
        <v>13</v>
      </c>
      <c r="B10" s="142">
        <v>79018</v>
      </c>
      <c r="C10" s="142">
        <v>19849</v>
      </c>
      <c r="D10" s="142">
        <v>14307</v>
      </c>
      <c r="E10" s="142"/>
      <c r="F10" s="142"/>
      <c r="G10" s="142"/>
      <c r="H10" s="142"/>
      <c r="I10" s="142"/>
      <c r="J10" s="168"/>
      <c r="K10" s="168"/>
      <c r="L10" s="145">
        <f t="shared" si="0"/>
        <v>113174</v>
      </c>
    </row>
    <row r="11" spans="1:12" s="122" customFormat="1" ht="16.5" customHeight="1">
      <c r="A11" s="147" t="s">
        <v>14</v>
      </c>
      <c r="B11" s="142">
        <v>99088</v>
      </c>
      <c r="C11" s="142">
        <v>23609</v>
      </c>
      <c r="D11" s="142">
        <v>30008</v>
      </c>
      <c r="E11" s="142">
        <v>494</v>
      </c>
      <c r="F11" s="142">
        <v>98</v>
      </c>
      <c r="G11" s="142"/>
      <c r="H11" s="142"/>
      <c r="I11" s="142"/>
      <c r="J11" s="168"/>
      <c r="K11" s="168"/>
      <c r="L11" s="145">
        <f t="shared" si="0"/>
        <v>153297</v>
      </c>
    </row>
    <row r="12" spans="1:12" s="122" customFormat="1" ht="16.5" customHeight="1" thickBot="1">
      <c r="A12" s="148" t="s">
        <v>15</v>
      </c>
      <c r="B12" s="149">
        <v>15564</v>
      </c>
      <c r="C12" s="149">
        <v>3978</v>
      </c>
      <c r="D12" s="149">
        <v>17914</v>
      </c>
      <c r="E12" s="149"/>
      <c r="F12" s="149">
        <v>99</v>
      </c>
      <c r="G12" s="149"/>
      <c r="H12" s="149">
        <v>32054</v>
      </c>
      <c r="I12" s="149"/>
      <c r="J12" s="156"/>
      <c r="K12" s="156"/>
      <c r="L12" s="150">
        <f t="shared" si="0"/>
        <v>69609</v>
      </c>
    </row>
    <row r="13" spans="1:12" s="122" customFormat="1" ht="16.5" customHeight="1" thickBot="1">
      <c r="A13" s="151" t="s">
        <v>309</v>
      </c>
      <c r="B13" s="152">
        <f aca="true" t="shared" si="1" ref="B13:L13">SUM(B7:B12)</f>
        <v>324702</v>
      </c>
      <c r="C13" s="152">
        <f t="shared" si="1"/>
        <v>81643</v>
      </c>
      <c r="D13" s="152">
        <f t="shared" si="1"/>
        <v>244446</v>
      </c>
      <c r="E13" s="152">
        <f t="shared" si="1"/>
        <v>494</v>
      </c>
      <c r="F13" s="152">
        <f t="shared" si="1"/>
        <v>2152</v>
      </c>
      <c r="G13" s="152">
        <f t="shared" si="1"/>
        <v>0</v>
      </c>
      <c r="H13" s="152">
        <f t="shared" si="1"/>
        <v>36765</v>
      </c>
      <c r="I13" s="152">
        <f t="shared" si="1"/>
        <v>0</v>
      </c>
      <c r="J13" s="152">
        <f t="shared" si="1"/>
        <v>0</v>
      </c>
      <c r="K13" s="152">
        <f t="shared" si="1"/>
        <v>-6770</v>
      </c>
      <c r="L13" s="153">
        <f t="shared" si="1"/>
        <v>683432</v>
      </c>
    </row>
    <row r="14" spans="1:12" s="122" customFormat="1" ht="16.5" customHeight="1">
      <c r="A14" s="154" t="s">
        <v>458</v>
      </c>
      <c r="B14" s="138">
        <v>208619</v>
      </c>
      <c r="C14" s="137">
        <v>54901</v>
      </c>
      <c r="D14" s="137">
        <v>113445</v>
      </c>
      <c r="E14" s="137">
        <v>255374</v>
      </c>
      <c r="F14" s="137"/>
      <c r="G14" s="137"/>
      <c r="H14" s="137"/>
      <c r="I14" s="137"/>
      <c r="J14" s="137"/>
      <c r="K14" s="137">
        <v>-1008</v>
      </c>
      <c r="L14" s="139">
        <f>SUM(B14:K14)</f>
        <v>631331</v>
      </c>
    </row>
    <row r="15" spans="1:12" s="122" customFormat="1" ht="16.5" customHeight="1" thickBot="1">
      <c r="A15" s="155" t="s">
        <v>441</v>
      </c>
      <c r="B15" s="149">
        <v>4677</v>
      </c>
      <c r="C15" s="156">
        <v>1182</v>
      </c>
      <c r="D15" s="156">
        <v>3370</v>
      </c>
      <c r="E15" s="156"/>
      <c r="F15" s="156"/>
      <c r="G15" s="156"/>
      <c r="H15" s="156"/>
      <c r="I15" s="156"/>
      <c r="J15" s="156"/>
      <c r="K15" s="156"/>
      <c r="L15" s="150">
        <f>SUM(B15:K15)</f>
        <v>9229</v>
      </c>
    </row>
    <row r="16" spans="1:12" s="122" customFormat="1" ht="16.5" customHeight="1" thickBot="1">
      <c r="A16" s="157" t="s">
        <v>442</v>
      </c>
      <c r="B16" s="152">
        <f>SUM(B14:B15)</f>
        <v>213296</v>
      </c>
      <c r="C16" s="152">
        <f aca="true" t="shared" si="2" ref="C16:L16">SUM(C14:C15)</f>
        <v>56083</v>
      </c>
      <c r="D16" s="152">
        <f t="shared" si="2"/>
        <v>116815</v>
      </c>
      <c r="E16" s="152">
        <f t="shared" si="2"/>
        <v>255374</v>
      </c>
      <c r="F16" s="152">
        <f t="shared" si="2"/>
        <v>0</v>
      </c>
      <c r="G16" s="152">
        <f t="shared" si="2"/>
        <v>0</v>
      </c>
      <c r="H16" s="152">
        <f t="shared" si="2"/>
        <v>0</v>
      </c>
      <c r="I16" s="152">
        <f t="shared" si="2"/>
        <v>0</v>
      </c>
      <c r="J16" s="152">
        <f t="shared" si="2"/>
        <v>0</v>
      </c>
      <c r="K16" s="152">
        <f t="shared" si="2"/>
        <v>-1008</v>
      </c>
      <c r="L16" s="153">
        <f t="shared" si="2"/>
        <v>640560</v>
      </c>
    </row>
    <row r="17" spans="1:12" s="122" customFormat="1" ht="16.5" customHeight="1" thickBot="1">
      <c r="A17" s="323" t="s">
        <v>11</v>
      </c>
      <c r="B17" s="324">
        <v>326043</v>
      </c>
      <c r="C17" s="325">
        <v>77422</v>
      </c>
      <c r="D17" s="325">
        <v>815170</v>
      </c>
      <c r="E17" s="325">
        <v>39064</v>
      </c>
      <c r="F17" s="325">
        <v>948761</v>
      </c>
      <c r="G17" s="325"/>
      <c r="H17" s="325">
        <v>1352969</v>
      </c>
      <c r="I17" s="325">
        <v>972472</v>
      </c>
      <c r="J17" s="325">
        <v>631930</v>
      </c>
      <c r="K17" s="325">
        <v>-115295</v>
      </c>
      <c r="L17" s="326">
        <f>SUM(B17:K17)</f>
        <v>5048536</v>
      </c>
    </row>
    <row r="18" spans="1:12" s="122" customFormat="1" ht="16.5" customHeight="1" thickBot="1">
      <c r="A18" s="158" t="s">
        <v>310</v>
      </c>
      <c r="B18" s="159">
        <f>SUM(B13,B16,B17)</f>
        <v>864041</v>
      </c>
      <c r="C18" s="159">
        <f aca="true" t="shared" si="3" ref="C18:L18">SUM(C13,C16,C17)</f>
        <v>215148</v>
      </c>
      <c r="D18" s="159">
        <f t="shared" si="3"/>
        <v>1176431</v>
      </c>
      <c r="E18" s="159">
        <f t="shared" si="3"/>
        <v>294932</v>
      </c>
      <c r="F18" s="159">
        <f t="shared" si="3"/>
        <v>950913</v>
      </c>
      <c r="G18" s="159">
        <f t="shared" si="3"/>
        <v>0</v>
      </c>
      <c r="H18" s="159">
        <f t="shared" si="3"/>
        <v>1389734</v>
      </c>
      <c r="I18" s="159">
        <f t="shared" si="3"/>
        <v>972472</v>
      </c>
      <c r="J18" s="159">
        <f t="shared" si="3"/>
        <v>631930</v>
      </c>
      <c r="K18" s="159">
        <f t="shared" si="3"/>
        <v>-123073</v>
      </c>
      <c r="L18" s="160">
        <f t="shared" si="3"/>
        <v>6372528</v>
      </c>
    </row>
    <row r="19" s="122" customFormat="1" ht="12.75">
      <c r="L19" s="135">
        <f>L18-I18</f>
        <v>5400056</v>
      </c>
    </row>
    <row r="20" ht="12.75">
      <c r="L20" s="169"/>
    </row>
  </sheetData>
  <sheetProtection/>
  <mergeCells count="1">
    <mergeCell ref="J5:L5"/>
  </mergeCells>
  <printOptions horizontalCentered="1"/>
  <pageMargins left="0.18" right="0.18" top="0.984251968503937" bottom="0.3937007874015748" header="0.5118110236220472" footer="0.5118110236220472"/>
  <pageSetup horizontalDpi="600" verticalDpi="600" orientation="landscape" paperSize="9" scale="95" r:id="rId1"/>
  <headerFooter alignWithMargins="0">
    <oddHeader>&amp;L&amp;9 6. melléklet a .../...(....) önkormányzati rendelethez&amp;C
&amp;11
&amp;"Arial CE,Félkövér"Önállóan működő és gazdálkodó költségvetési szervek 2013. évi kiadásai&amp;R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2"/>
  <sheetViews>
    <sheetView zoomScale="85" zoomScaleNormal="85" workbookViewId="0" topLeftCell="A1">
      <selection activeCell="U1" sqref="U1:W1"/>
    </sheetView>
  </sheetViews>
  <sheetFormatPr defaultColWidth="9.00390625" defaultRowHeight="12.75"/>
  <cols>
    <col min="1" max="1" width="3.75390625" style="0" customWidth="1"/>
    <col min="2" max="2" width="15.00390625" style="0" customWidth="1"/>
    <col min="3" max="3" width="7.25390625" style="0" customWidth="1"/>
    <col min="4" max="4" width="7.75390625" style="221" customWidth="1"/>
    <col min="5" max="5" width="8.00390625" style="221" customWidth="1"/>
    <col min="6" max="6" width="7.875" style="221" customWidth="1"/>
    <col min="7" max="7" width="7.75390625" style="221" customWidth="1"/>
    <col min="8" max="8" width="6.75390625" style="221" customWidth="1"/>
    <col min="9" max="9" width="6.875" style="221" customWidth="1"/>
    <col min="10" max="10" width="6.75390625" style="221" customWidth="1"/>
    <col min="11" max="11" width="8.125" style="221" customWidth="1"/>
    <col min="12" max="12" width="7.875" style="221" customWidth="1"/>
    <col min="13" max="13" width="7.00390625" style="221" customWidth="1"/>
    <col min="14" max="14" width="7.875" style="221" customWidth="1"/>
    <col min="15" max="15" width="7.75390625" style="221" customWidth="1"/>
    <col min="16" max="16" width="7.875" style="221" customWidth="1"/>
    <col min="17" max="17" width="7.125" style="221" customWidth="1"/>
    <col min="18" max="20" width="7.875" style="221" customWidth="1"/>
    <col min="21" max="21" width="8.00390625" style="221" bestFit="1" customWidth="1"/>
    <col min="22" max="23" width="9.125" style="221" customWidth="1"/>
  </cols>
  <sheetData>
    <row r="1" spans="21:23" ht="13.5" thickBot="1">
      <c r="U1" s="851" t="s">
        <v>770</v>
      </c>
      <c r="V1" s="851"/>
      <c r="W1" s="851"/>
    </row>
    <row r="2" spans="1:23" s="221" customFormat="1" ht="30" customHeight="1" thickBot="1">
      <c r="A2" s="860"/>
      <c r="B2" s="862" t="s">
        <v>327</v>
      </c>
      <c r="C2" s="865" t="s">
        <v>328</v>
      </c>
      <c r="D2" s="876" t="s">
        <v>230</v>
      </c>
      <c r="E2" s="862"/>
      <c r="F2" s="858"/>
      <c r="G2" s="865"/>
      <c r="H2" s="876" t="s">
        <v>320</v>
      </c>
      <c r="I2" s="862"/>
      <c r="J2" s="858"/>
      <c r="K2" s="865"/>
      <c r="L2" s="876" t="s">
        <v>478</v>
      </c>
      <c r="M2" s="862"/>
      <c r="N2" s="858"/>
      <c r="O2" s="865"/>
      <c r="P2" s="876" t="s">
        <v>321</v>
      </c>
      <c r="Q2" s="862"/>
      <c r="R2" s="858"/>
      <c r="S2" s="865"/>
      <c r="T2" s="876" t="s">
        <v>309</v>
      </c>
      <c r="U2" s="862"/>
      <c r="V2" s="858"/>
      <c r="W2" s="865"/>
    </row>
    <row r="3" spans="1:23" s="221" customFormat="1" ht="20.25" customHeight="1">
      <c r="A3" s="861"/>
      <c r="B3" s="863"/>
      <c r="C3" s="866"/>
      <c r="D3" s="874" t="s">
        <v>329</v>
      </c>
      <c r="E3" s="875"/>
      <c r="F3" s="858" t="s">
        <v>330</v>
      </c>
      <c r="G3" s="856" t="s">
        <v>331</v>
      </c>
      <c r="H3" s="874" t="s">
        <v>329</v>
      </c>
      <c r="I3" s="875"/>
      <c r="J3" s="858" t="s">
        <v>330</v>
      </c>
      <c r="K3" s="856" t="s">
        <v>331</v>
      </c>
      <c r="L3" s="868" t="s">
        <v>329</v>
      </c>
      <c r="M3" s="869"/>
      <c r="N3" s="858" t="s">
        <v>330</v>
      </c>
      <c r="O3" s="856" t="s">
        <v>331</v>
      </c>
      <c r="P3" s="874" t="s">
        <v>329</v>
      </c>
      <c r="Q3" s="875"/>
      <c r="R3" s="858" t="s">
        <v>330</v>
      </c>
      <c r="S3" s="856" t="s">
        <v>331</v>
      </c>
      <c r="T3" s="874" t="s">
        <v>329</v>
      </c>
      <c r="U3" s="875"/>
      <c r="V3" s="858" t="s">
        <v>330</v>
      </c>
      <c r="W3" s="856" t="s">
        <v>331</v>
      </c>
    </row>
    <row r="4" spans="1:23" s="221" customFormat="1" ht="15" customHeight="1" thickBot="1">
      <c r="A4" s="861"/>
      <c r="B4" s="864"/>
      <c r="C4" s="867"/>
      <c r="D4" s="344" t="s">
        <v>469</v>
      </c>
      <c r="E4" s="345" t="s">
        <v>470</v>
      </c>
      <c r="F4" s="870"/>
      <c r="G4" s="857"/>
      <c r="H4" s="344" t="s">
        <v>469</v>
      </c>
      <c r="I4" s="345" t="s">
        <v>470</v>
      </c>
      <c r="J4" s="870"/>
      <c r="K4" s="857"/>
      <c r="L4" s="344" t="s">
        <v>469</v>
      </c>
      <c r="M4" s="345" t="s">
        <v>470</v>
      </c>
      <c r="N4" s="870"/>
      <c r="O4" s="857"/>
      <c r="P4" s="344" t="s">
        <v>469</v>
      </c>
      <c r="Q4" s="345" t="s">
        <v>470</v>
      </c>
      <c r="R4" s="870"/>
      <c r="S4" s="857"/>
      <c r="T4" s="346" t="s">
        <v>469</v>
      </c>
      <c r="U4" s="347" t="s">
        <v>470</v>
      </c>
      <c r="V4" s="859"/>
      <c r="W4" s="871"/>
    </row>
    <row r="5" spans="1:23" ht="15.75" customHeight="1">
      <c r="A5" s="713" t="s">
        <v>4</v>
      </c>
      <c r="B5" s="709" t="s">
        <v>332</v>
      </c>
      <c r="C5" s="170" t="s">
        <v>333</v>
      </c>
      <c r="D5" s="177">
        <v>208619</v>
      </c>
      <c r="E5" s="171">
        <v>4677</v>
      </c>
      <c r="F5" s="172">
        <v>522</v>
      </c>
      <c r="G5" s="173">
        <f>SUM(D5:F5)</f>
        <v>213818</v>
      </c>
      <c r="H5" s="174">
        <v>54901</v>
      </c>
      <c r="I5" s="342">
        <v>1182</v>
      </c>
      <c r="J5" s="175">
        <v>141</v>
      </c>
      <c r="K5" s="176">
        <f>SUM(H5:J5)</f>
        <v>56224</v>
      </c>
      <c r="L5" s="177"/>
      <c r="M5" s="171"/>
      <c r="N5" s="172"/>
      <c r="O5" s="173">
        <f>SUM(L5:N5)</f>
        <v>0</v>
      </c>
      <c r="P5" s="177">
        <v>72940</v>
      </c>
      <c r="Q5" s="171">
        <v>3370</v>
      </c>
      <c r="R5" s="172"/>
      <c r="S5" s="178">
        <f aca="true" t="shared" si="0" ref="S5:S35">SUM(P5:R5)</f>
        <v>76310</v>
      </c>
      <c r="T5" s="179">
        <f aca="true" t="shared" si="1" ref="T5:T35">D5+H5+L5+P5</f>
        <v>336460</v>
      </c>
      <c r="U5" s="180">
        <f aca="true" t="shared" si="2" ref="U5:U35">SUM(E5+I5+M5+Q5)</f>
        <v>9229</v>
      </c>
      <c r="V5" s="180">
        <f aca="true" t="shared" si="3" ref="V5:V35">F5+J5+N5+R5</f>
        <v>663</v>
      </c>
      <c r="W5" s="181">
        <f aca="true" t="shared" si="4" ref="W5:W35">SUM(T5:V5)</f>
        <v>346352</v>
      </c>
    </row>
    <row r="6" spans="1:23" ht="15.75" customHeight="1">
      <c r="A6" s="713" t="s">
        <v>6</v>
      </c>
      <c r="B6" s="710" t="s">
        <v>334</v>
      </c>
      <c r="C6" s="182" t="s">
        <v>335</v>
      </c>
      <c r="D6" s="186"/>
      <c r="E6" s="183"/>
      <c r="F6" s="184">
        <v>21115</v>
      </c>
      <c r="G6" s="185">
        <f>SUM(D6:F6)</f>
        <v>21115</v>
      </c>
      <c r="H6" s="186"/>
      <c r="I6" s="183"/>
      <c r="J6" s="184">
        <v>4837</v>
      </c>
      <c r="K6" s="187">
        <f>SUM(H6:J6)</f>
        <v>4837</v>
      </c>
      <c r="L6" s="186"/>
      <c r="M6" s="183"/>
      <c r="N6" s="184"/>
      <c r="O6" s="185">
        <f>SUM(L6:N6)</f>
        <v>0</v>
      </c>
      <c r="P6" s="186">
        <v>3757</v>
      </c>
      <c r="Q6" s="183"/>
      <c r="R6" s="184"/>
      <c r="S6" s="188">
        <f t="shared" si="0"/>
        <v>3757</v>
      </c>
      <c r="T6" s="186">
        <f t="shared" si="1"/>
        <v>3757</v>
      </c>
      <c r="U6" s="184">
        <f t="shared" si="2"/>
        <v>0</v>
      </c>
      <c r="V6" s="184">
        <f t="shared" si="3"/>
        <v>25952</v>
      </c>
      <c r="W6" s="185">
        <f t="shared" si="4"/>
        <v>29709</v>
      </c>
    </row>
    <row r="7" spans="1:23" ht="15.75" customHeight="1">
      <c r="A7" s="713" t="s">
        <v>8</v>
      </c>
      <c r="B7" s="710" t="s">
        <v>336</v>
      </c>
      <c r="C7" s="182">
        <v>841403</v>
      </c>
      <c r="D7" s="186"/>
      <c r="E7" s="183"/>
      <c r="F7" s="184">
        <v>70767</v>
      </c>
      <c r="G7" s="185">
        <f>SUM(D7:F7)</f>
        <v>70767</v>
      </c>
      <c r="H7" s="186"/>
      <c r="I7" s="183"/>
      <c r="J7" s="184">
        <v>14563</v>
      </c>
      <c r="K7" s="187">
        <f>SUM(H7:J7)</f>
        <v>14563</v>
      </c>
      <c r="L7" s="186"/>
      <c r="M7" s="183"/>
      <c r="N7" s="184">
        <v>26</v>
      </c>
      <c r="O7" s="185">
        <f>SUM(L7:N7)</f>
        <v>26</v>
      </c>
      <c r="P7" s="186"/>
      <c r="Q7" s="183"/>
      <c r="R7" s="184">
        <v>520227</v>
      </c>
      <c r="S7" s="188">
        <f t="shared" si="0"/>
        <v>520227</v>
      </c>
      <c r="T7" s="186">
        <f t="shared" si="1"/>
        <v>0</v>
      </c>
      <c r="U7" s="184">
        <f t="shared" si="2"/>
        <v>0</v>
      </c>
      <c r="V7" s="184">
        <f t="shared" si="3"/>
        <v>605583</v>
      </c>
      <c r="W7" s="185">
        <f t="shared" si="4"/>
        <v>605583</v>
      </c>
    </row>
    <row r="8" spans="1:24" ht="15.75" customHeight="1">
      <c r="A8" s="872" t="s">
        <v>10</v>
      </c>
      <c r="B8" s="873" t="s">
        <v>337</v>
      </c>
      <c r="C8" s="189" t="s">
        <v>338</v>
      </c>
      <c r="D8" s="192"/>
      <c r="E8" s="190"/>
      <c r="F8" s="191"/>
      <c r="G8" s="185">
        <f>SUM(D8:F8)</f>
        <v>0</v>
      </c>
      <c r="H8" s="192"/>
      <c r="I8" s="190"/>
      <c r="J8" s="191"/>
      <c r="K8" s="187">
        <f>SUM(H8:J8)</f>
        <v>0</v>
      </c>
      <c r="L8" s="192"/>
      <c r="M8" s="190"/>
      <c r="N8" s="191"/>
      <c r="O8" s="185">
        <f>SUM(L8:N8)</f>
        <v>0</v>
      </c>
      <c r="P8" s="192"/>
      <c r="Q8" s="190"/>
      <c r="R8" s="193">
        <v>12495</v>
      </c>
      <c r="S8" s="188">
        <f t="shared" si="0"/>
        <v>12495</v>
      </c>
      <c r="T8" s="186">
        <f t="shared" si="1"/>
        <v>0</v>
      </c>
      <c r="U8" s="184">
        <f t="shared" si="2"/>
        <v>0</v>
      </c>
      <c r="V8" s="184">
        <f t="shared" si="3"/>
        <v>12495</v>
      </c>
      <c r="W8" s="185">
        <f t="shared" si="4"/>
        <v>12495</v>
      </c>
      <c r="X8" s="130"/>
    </row>
    <row r="9" spans="1:24" ht="15.75" customHeight="1">
      <c r="A9" s="872"/>
      <c r="B9" s="841"/>
      <c r="C9" s="189" t="s">
        <v>339</v>
      </c>
      <c r="D9" s="192"/>
      <c r="E9" s="190"/>
      <c r="F9" s="191"/>
      <c r="G9" s="185"/>
      <c r="H9" s="192"/>
      <c r="I9" s="190"/>
      <c r="J9" s="191"/>
      <c r="K9" s="187"/>
      <c r="L9" s="192"/>
      <c r="M9" s="190"/>
      <c r="N9" s="191"/>
      <c r="O9" s="185"/>
      <c r="P9" s="192"/>
      <c r="Q9" s="190"/>
      <c r="R9" s="193">
        <v>536</v>
      </c>
      <c r="S9" s="188">
        <f t="shared" si="0"/>
        <v>536</v>
      </c>
      <c r="T9" s="186">
        <f t="shared" si="1"/>
        <v>0</v>
      </c>
      <c r="U9" s="184">
        <f t="shared" si="2"/>
        <v>0</v>
      </c>
      <c r="V9" s="184">
        <f t="shared" si="3"/>
        <v>536</v>
      </c>
      <c r="W9" s="185">
        <f t="shared" si="4"/>
        <v>536</v>
      </c>
      <c r="X9" s="130"/>
    </row>
    <row r="10" spans="1:23" ht="15.75" customHeight="1">
      <c r="A10" s="713" t="s">
        <v>12</v>
      </c>
      <c r="B10" s="710" t="s">
        <v>525</v>
      </c>
      <c r="C10" s="194">
        <v>890443</v>
      </c>
      <c r="D10" s="186"/>
      <c r="E10" s="183"/>
      <c r="F10" s="184"/>
      <c r="G10" s="185">
        <f aca="true" t="shared" si="5" ref="G10:G35">SUM(D10:F10)</f>
        <v>0</v>
      </c>
      <c r="H10" s="186"/>
      <c r="I10" s="183"/>
      <c r="J10" s="184"/>
      <c r="K10" s="187">
        <f aca="true" t="shared" si="6" ref="K10:K35">SUM(H10:J10)</f>
        <v>0</v>
      </c>
      <c r="L10" s="186"/>
      <c r="M10" s="183"/>
      <c r="N10" s="184"/>
      <c r="O10" s="185">
        <f aca="true" t="shared" si="7" ref="O10:O35">SUM(L10:N10)</f>
        <v>0</v>
      </c>
      <c r="P10" s="186"/>
      <c r="Q10" s="183"/>
      <c r="R10" s="184">
        <v>1521</v>
      </c>
      <c r="S10" s="188">
        <f t="shared" si="0"/>
        <v>1521</v>
      </c>
      <c r="T10" s="186">
        <f t="shared" si="1"/>
        <v>0</v>
      </c>
      <c r="U10" s="184">
        <f t="shared" si="2"/>
        <v>0</v>
      </c>
      <c r="V10" s="184">
        <f t="shared" si="3"/>
        <v>1521</v>
      </c>
      <c r="W10" s="185">
        <f t="shared" si="4"/>
        <v>1521</v>
      </c>
    </row>
    <row r="11" spans="1:23" ht="15.75" customHeight="1">
      <c r="A11" s="713" t="s">
        <v>35</v>
      </c>
      <c r="B11" s="710" t="s">
        <v>340</v>
      </c>
      <c r="C11" s="194" t="s">
        <v>341</v>
      </c>
      <c r="D11" s="186"/>
      <c r="E11" s="183"/>
      <c r="F11" s="184">
        <v>198578</v>
      </c>
      <c r="G11" s="185">
        <f t="shared" si="5"/>
        <v>198578</v>
      </c>
      <c r="H11" s="186"/>
      <c r="I11" s="183"/>
      <c r="J11" s="184">
        <v>49931</v>
      </c>
      <c r="K11" s="187">
        <f t="shared" si="6"/>
        <v>49931</v>
      </c>
      <c r="L11" s="186"/>
      <c r="M11" s="183"/>
      <c r="N11" s="184"/>
      <c r="O11" s="185">
        <f t="shared" si="7"/>
        <v>0</v>
      </c>
      <c r="P11" s="186"/>
      <c r="Q11" s="183"/>
      <c r="R11" s="184">
        <v>54734</v>
      </c>
      <c r="S11" s="188">
        <f t="shared" si="0"/>
        <v>54734</v>
      </c>
      <c r="T11" s="186">
        <f t="shared" si="1"/>
        <v>0</v>
      </c>
      <c r="U11" s="184">
        <f t="shared" si="2"/>
        <v>0</v>
      </c>
      <c r="V11" s="184">
        <f t="shared" si="3"/>
        <v>303243</v>
      </c>
      <c r="W11" s="185">
        <f t="shared" si="4"/>
        <v>303243</v>
      </c>
    </row>
    <row r="12" spans="1:23" ht="15.75" customHeight="1">
      <c r="A12" s="713" t="s">
        <v>37</v>
      </c>
      <c r="B12" s="710" t="s">
        <v>342</v>
      </c>
      <c r="C12" s="194" t="s">
        <v>343</v>
      </c>
      <c r="D12" s="186"/>
      <c r="E12" s="183"/>
      <c r="F12" s="184">
        <v>9941</v>
      </c>
      <c r="G12" s="185">
        <f t="shared" si="5"/>
        <v>9941</v>
      </c>
      <c r="H12" s="186"/>
      <c r="I12" s="183"/>
      <c r="J12" s="184">
        <v>1352</v>
      </c>
      <c r="K12" s="187">
        <f t="shared" si="6"/>
        <v>1352</v>
      </c>
      <c r="L12" s="186"/>
      <c r="M12" s="183"/>
      <c r="N12" s="184"/>
      <c r="O12" s="185">
        <f t="shared" si="7"/>
        <v>0</v>
      </c>
      <c r="P12" s="186"/>
      <c r="Q12" s="183"/>
      <c r="R12" s="184">
        <v>423</v>
      </c>
      <c r="S12" s="188">
        <f t="shared" si="0"/>
        <v>423</v>
      </c>
      <c r="T12" s="186">
        <f t="shared" si="1"/>
        <v>0</v>
      </c>
      <c r="U12" s="184">
        <f t="shared" si="2"/>
        <v>0</v>
      </c>
      <c r="V12" s="184">
        <f t="shared" si="3"/>
        <v>11716</v>
      </c>
      <c r="W12" s="185">
        <f t="shared" si="4"/>
        <v>11716</v>
      </c>
    </row>
    <row r="13" spans="1:23" ht="15.75" customHeight="1">
      <c r="A13" s="713" t="s">
        <v>39</v>
      </c>
      <c r="B13" s="710" t="s">
        <v>344</v>
      </c>
      <c r="C13" s="194" t="s">
        <v>345</v>
      </c>
      <c r="D13" s="186"/>
      <c r="E13" s="183"/>
      <c r="F13" s="184"/>
      <c r="G13" s="185">
        <f t="shared" si="5"/>
        <v>0</v>
      </c>
      <c r="H13" s="186"/>
      <c r="I13" s="183"/>
      <c r="J13" s="184"/>
      <c r="K13" s="187">
        <f t="shared" si="6"/>
        <v>0</v>
      </c>
      <c r="L13" s="186"/>
      <c r="M13" s="183"/>
      <c r="N13" s="184">
        <v>41829</v>
      </c>
      <c r="O13" s="185">
        <f t="shared" si="7"/>
        <v>41829</v>
      </c>
      <c r="P13" s="186"/>
      <c r="Q13" s="183"/>
      <c r="R13" s="184"/>
      <c r="S13" s="188">
        <f t="shared" si="0"/>
        <v>0</v>
      </c>
      <c r="T13" s="186">
        <f t="shared" si="1"/>
        <v>0</v>
      </c>
      <c r="U13" s="184">
        <f t="shared" si="2"/>
        <v>0</v>
      </c>
      <c r="V13" s="184">
        <f t="shared" si="3"/>
        <v>41829</v>
      </c>
      <c r="W13" s="185">
        <f t="shared" si="4"/>
        <v>41829</v>
      </c>
    </row>
    <row r="14" spans="1:23" ht="15.75" customHeight="1">
      <c r="A14" s="713" t="s">
        <v>41</v>
      </c>
      <c r="B14" s="710" t="s">
        <v>346</v>
      </c>
      <c r="C14" s="194" t="s">
        <v>347</v>
      </c>
      <c r="D14" s="186"/>
      <c r="E14" s="183"/>
      <c r="F14" s="184"/>
      <c r="G14" s="185">
        <f t="shared" si="5"/>
        <v>0</v>
      </c>
      <c r="H14" s="186"/>
      <c r="I14" s="183"/>
      <c r="J14" s="184"/>
      <c r="K14" s="187">
        <f t="shared" si="6"/>
        <v>0</v>
      </c>
      <c r="L14" s="186"/>
      <c r="M14" s="183"/>
      <c r="N14" s="184"/>
      <c r="O14" s="185">
        <f t="shared" si="7"/>
        <v>0</v>
      </c>
      <c r="P14" s="186"/>
      <c r="Q14" s="183"/>
      <c r="R14" s="184">
        <v>583</v>
      </c>
      <c r="S14" s="188">
        <f t="shared" si="0"/>
        <v>583</v>
      </c>
      <c r="T14" s="186">
        <f t="shared" si="1"/>
        <v>0</v>
      </c>
      <c r="U14" s="184">
        <f t="shared" si="2"/>
        <v>0</v>
      </c>
      <c r="V14" s="184">
        <f t="shared" si="3"/>
        <v>583</v>
      </c>
      <c r="W14" s="185">
        <f t="shared" si="4"/>
        <v>583</v>
      </c>
    </row>
    <row r="15" spans="1:23" ht="15.75" customHeight="1">
      <c r="A15" s="713" t="s">
        <v>43</v>
      </c>
      <c r="B15" s="710" t="s">
        <v>348</v>
      </c>
      <c r="C15" s="194" t="s">
        <v>349</v>
      </c>
      <c r="D15" s="186"/>
      <c r="E15" s="183"/>
      <c r="F15" s="184"/>
      <c r="G15" s="185">
        <f t="shared" si="5"/>
        <v>0</v>
      </c>
      <c r="H15" s="186"/>
      <c r="I15" s="183"/>
      <c r="J15" s="184"/>
      <c r="K15" s="187">
        <f t="shared" si="6"/>
        <v>0</v>
      </c>
      <c r="L15" s="186"/>
      <c r="M15" s="183"/>
      <c r="N15" s="184"/>
      <c r="O15" s="185">
        <f t="shared" si="7"/>
        <v>0</v>
      </c>
      <c r="P15" s="186"/>
      <c r="Q15" s="183"/>
      <c r="R15" s="184">
        <v>0</v>
      </c>
      <c r="S15" s="188">
        <f t="shared" si="0"/>
        <v>0</v>
      </c>
      <c r="T15" s="186">
        <f t="shared" si="1"/>
        <v>0</v>
      </c>
      <c r="U15" s="184">
        <f t="shared" si="2"/>
        <v>0</v>
      </c>
      <c r="V15" s="184">
        <f t="shared" si="3"/>
        <v>0</v>
      </c>
      <c r="W15" s="185">
        <f t="shared" si="4"/>
        <v>0</v>
      </c>
    </row>
    <row r="16" spans="1:23" ht="15.75" customHeight="1">
      <c r="A16" s="713" t="s">
        <v>45</v>
      </c>
      <c r="B16" s="710" t="s">
        <v>350</v>
      </c>
      <c r="C16" s="194" t="s">
        <v>351</v>
      </c>
      <c r="D16" s="186"/>
      <c r="E16" s="183"/>
      <c r="F16" s="184"/>
      <c r="G16" s="185">
        <f t="shared" si="5"/>
        <v>0</v>
      </c>
      <c r="H16" s="186"/>
      <c r="I16" s="183"/>
      <c r="J16" s="184"/>
      <c r="K16" s="187">
        <f t="shared" si="6"/>
        <v>0</v>
      </c>
      <c r="L16" s="186"/>
      <c r="M16" s="183"/>
      <c r="N16" s="184"/>
      <c r="O16" s="185">
        <f t="shared" si="7"/>
        <v>0</v>
      </c>
      <c r="P16" s="186"/>
      <c r="Q16" s="183"/>
      <c r="R16" s="184">
        <v>2236</v>
      </c>
      <c r="S16" s="188">
        <f t="shared" si="0"/>
        <v>2236</v>
      </c>
      <c r="T16" s="186">
        <f t="shared" si="1"/>
        <v>0</v>
      </c>
      <c r="U16" s="184">
        <f t="shared" si="2"/>
        <v>0</v>
      </c>
      <c r="V16" s="184">
        <f t="shared" si="3"/>
        <v>2236</v>
      </c>
      <c r="W16" s="185">
        <f t="shared" si="4"/>
        <v>2236</v>
      </c>
    </row>
    <row r="17" spans="1:23" ht="15.75" customHeight="1">
      <c r="A17" s="713" t="s">
        <v>47</v>
      </c>
      <c r="B17" s="710" t="s">
        <v>352</v>
      </c>
      <c r="C17" s="194" t="s">
        <v>353</v>
      </c>
      <c r="D17" s="186"/>
      <c r="E17" s="183"/>
      <c r="F17" s="184"/>
      <c r="G17" s="185">
        <f t="shared" si="5"/>
        <v>0</v>
      </c>
      <c r="H17" s="186"/>
      <c r="I17" s="183"/>
      <c r="J17" s="184"/>
      <c r="K17" s="187">
        <f t="shared" si="6"/>
        <v>0</v>
      </c>
      <c r="L17" s="186"/>
      <c r="M17" s="183"/>
      <c r="N17" s="184">
        <v>400</v>
      </c>
      <c r="O17" s="185">
        <f t="shared" si="7"/>
        <v>400</v>
      </c>
      <c r="P17" s="186"/>
      <c r="Q17" s="183"/>
      <c r="R17" s="184"/>
      <c r="S17" s="188">
        <f t="shared" si="0"/>
        <v>0</v>
      </c>
      <c r="T17" s="186">
        <f t="shared" si="1"/>
        <v>0</v>
      </c>
      <c r="U17" s="184">
        <f t="shared" si="2"/>
        <v>0</v>
      </c>
      <c r="V17" s="184">
        <f t="shared" si="3"/>
        <v>400</v>
      </c>
      <c r="W17" s="185">
        <f t="shared" si="4"/>
        <v>400</v>
      </c>
    </row>
    <row r="18" spans="1:23" ht="15.75" customHeight="1">
      <c r="A18" s="713" t="s">
        <v>48</v>
      </c>
      <c r="B18" s="710" t="s">
        <v>354</v>
      </c>
      <c r="C18" s="194" t="s">
        <v>355</v>
      </c>
      <c r="D18" s="186"/>
      <c r="E18" s="183"/>
      <c r="F18" s="184"/>
      <c r="G18" s="185">
        <f t="shared" si="5"/>
        <v>0</v>
      </c>
      <c r="H18" s="186"/>
      <c r="I18" s="183"/>
      <c r="J18" s="184"/>
      <c r="K18" s="187">
        <f t="shared" si="6"/>
        <v>0</v>
      </c>
      <c r="L18" s="186"/>
      <c r="M18" s="183"/>
      <c r="N18" s="184"/>
      <c r="O18" s="185">
        <f t="shared" si="7"/>
        <v>0</v>
      </c>
      <c r="P18" s="186"/>
      <c r="Q18" s="183"/>
      <c r="R18" s="184">
        <v>1004</v>
      </c>
      <c r="S18" s="188">
        <f t="shared" si="0"/>
        <v>1004</v>
      </c>
      <c r="T18" s="186">
        <f t="shared" si="1"/>
        <v>0</v>
      </c>
      <c r="U18" s="184">
        <f t="shared" si="2"/>
        <v>0</v>
      </c>
      <c r="V18" s="184">
        <f t="shared" si="3"/>
        <v>1004</v>
      </c>
      <c r="W18" s="185">
        <f t="shared" si="4"/>
        <v>1004</v>
      </c>
    </row>
    <row r="19" spans="1:23" ht="15.75" customHeight="1">
      <c r="A19" s="713" t="s">
        <v>50</v>
      </c>
      <c r="B19" s="710" t="s">
        <v>356</v>
      </c>
      <c r="C19" s="194" t="s">
        <v>357</v>
      </c>
      <c r="D19" s="186"/>
      <c r="E19" s="183"/>
      <c r="F19" s="184"/>
      <c r="G19" s="185">
        <f t="shared" si="5"/>
        <v>0</v>
      </c>
      <c r="H19" s="186"/>
      <c r="I19" s="183"/>
      <c r="J19" s="184"/>
      <c r="K19" s="187">
        <f t="shared" si="6"/>
        <v>0</v>
      </c>
      <c r="L19" s="186"/>
      <c r="M19" s="183"/>
      <c r="N19" s="184"/>
      <c r="O19" s="185">
        <f t="shared" si="7"/>
        <v>0</v>
      </c>
      <c r="P19" s="186"/>
      <c r="Q19" s="183"/>
      <c r="R19" s="184">
        <v>1930</v>
      </c>
      <c r="S19" s="188">
        <f t="shared" si="0"/>
        <v>1930</v>
      </c>
      <c r="T19" s="186">
        <f t="shared" si="1"/>
        <v>0</v>
      </c>
      <c r="U19" s="184">
        <f t="shared" si="2"/>
        <v>0</v>
      </c>
      <c r="V19" s="184">
        <f t="shared" si="3"/>
        <v>1930</v>
      </c>
      <c r="W19" s="185">
        <f t="shared" si="4"/>
        <v>1930</v>
      </c>
    </row>
    <row r="20" spans="1:23" ht="15.75" customHeight="1">
      <c r="A20" s="713" t="s">
        <v>52</v>
      </c>
      <c r="B20" s="710" t="s">
        <v>484</v>
      </c>
      <c r="C20" s="194" t="s">
        <v>358</v>
      </c>
      <c r="D20" s="186"/>
      <c r="E20" s="183"/>
      <c r="F20" s="184">
        <v>2372</v>
      </c>
      <c r="G20" s="185">
        <f t="shared" si="5"/>
        <v>2372</v>
      </c>
      <c r="H20" s="186"/>
      <c r="I20" s="183"/>
      <c r="J20" s="184">
        <v>611</v>
      </c>
      <c r="K20" s="187">
        <f t="shared" si="6"/>
        <v>611</v>
      </c>
      <c r="L20" s="186"/>
      <c r="M20" s="183"/>
      <c r="N20" s="184"/>
      <c r="O20" s="185">
        <f t="shared" si="7"/>
        <v>0</v>
      </c>
      <c r="P20" s="186">
        <v>1222</v>
      </c>
      <c r="Q20" s="183"/>
      <c r="R20" s="184">
        <v>79946</v>
      </c>
      <c r="S20" s="188">
        <f t="shared" si="0"/>
        <v>81168</v>
      </c>
      <c r="T20" s="186">
        <f t="shared" si="1"/>
        <v>1222</v>
      </c>
      <c r="U20" s="184">
        <f t="shared" si="2"/>
        <v>0</v>
      </c>
      <c r="V20" s="184">
        <f t="shared" si="3"/>
        <v>82929</v>
      </c>
      <c r="W20" s="185">
        <f t="shared" si="4"/>
        <v>84151</v>
      </c>
    </row>
    <row r="21" spans="1:23" ht="15.75" customHeight="1">
      <c r="A21" s="713" t="s">
        <v>54</v>
      </c>
      <c r="B21" s="710" t="s">
        <v>483</v>
      </c>
      <c r="C21" s="194" t="s">
        <v>359</v>
      </c>
      <c r="D21" s="186"/>
      <c r="E21" s="183"/>
      <c r="F21" s="184">
        <v>3709</v>
      </c>
      <c r="G21" s="185">
        <f t="shared" si="5"/>
        <v>3709</v>
      </c>
      <c r="H21" s="186"/>
      <c r="I21" s="183"/>
      <c r="J21" s="184">
        <v>958</v>
      </c>
      <c r="K21" s="187">
        <f t="shared" si="6"/>
        <v>958</v>
      </c>
      <c r="L21" s="186"/>
      <c r="M21" s="183"/>
      <c r="N21" s="184"/>
      <c r="O21" s="185">
        <f t="shared" si="7"/>
        <v>0</v>
      </c>
      <c r="P21" s="186">
        <v>35527</v>
      </c>
      <c r="Q21" s="183"/>
      <c r="R21" s="184">
        <v>25013</v>
      </c>
      <c r="S21" s="188">
        <f t="shared" si="0"/>
        <v>60540</v>
      </c>
      <c r="T21" s="186">
        <f t="shared" si="1"/>
        <v>35527</v>
      </c>
      <c r="U21" s="184">
        <f t="shared" si="2"/>
        <v>0</v>
      </c>
      <c r="V21" s="184">
        <f t="shared" si="3"/>
        <v>29680</v>
      </c>
      <c r="W21" s="185">
        <f t="shared" si="4"/>
        <v>65207</v>
      </c>
    </row>
    <row r="22" spans="1:23" ht="15.75" customHeight="1">
      <c r="A22" s="713" t="s">
        <v>56</v>
      </c>
      <c r="B22" s="710" t="s">
        <v>524</v>
      </c>
      <c r="C22" s="194"/>
      <c r="D22" s="186"/>
      <c r="E22" s="183"/>
      <c r="F22" s="184"/>
      <c r="G22" s="185"/>
      <c r="H22" s="186"/>
      <c r="I22" s="183"/>
      <c r="J22" s="184"/>
      <c r="K22" s="187"/>
      <c r="L22" s="186"/>
      <c r="M22" s="183"/>
      <c r="N22" s="184"/>
      <c r="O22" s="185"/>
      <c r="P22" s="186"/>
      <c r="Q22" s="183"/>
      <c r="R22" s="184">
        <v>20654</v>
      </c>
      <c r="S22" s="188"/>
      <c r="T22" s="186"/>
      <c r="U22" s="184"/>
      <c r="V22" s="184">
        <f t="shared" si="3"/>
        <v>20654</v>
      </c>
      <c r="W22" s="185">
        <f t="shared" si="4"/>
        <v>20654</v>
      </c>
    </row>
    <row r="23" spans="1:23" ht="15.75" customHeight="1">
      <c r="A23" s="713" t="s">
        <v>58</v>
      </c>
      <c r="B23" s="710" t="s">
        <v>565</v>
      </c>
      <c r="C23" s="194"/>
      <c r="D23" s="186"/>
      <c r="E23" s="183"/>
      <c r="F23" s="184"/>
      <c r="G23" s="185"/>
      <c r="H23" s="186"/>
      <c r="I23" s="183"/>
      <c r="J23" s="184"/>
      <c r="K23" s="187"/>
      <c r="L23" s="186"/>
      <c r="M23" s="183"/>
      <c r="N23" s="184">
        <v>26</v>
      </c>
      <c r="O23" s="185"/>
      <c r="P23" s="186"/>
      <c r="Q23" s="183"/>
      <c r="R23" s="184"/>
      <c r="S23" s="188"/>
      <c r="T23" s="186"/>
      <c r="U23" s="184"/>
      <c r="V23" s="184">
        <f t="shared" si="3"/>
        <v>26</v>
      </c>
      <c r="W23" s="185">
        <f t="shared" si="4"/>
        <v>26</v>
      </c>
    </row>
    <row r="24" spans="1:23" ht="15.75" customHeight="1">
      <c r="A24" s="713" t="s">
        <v>60</v>
      </c>
      <c r="B24" s="711" t="s">
        <v>481</v>
      </c>
      <c r="C24" s="343">
        <v>20000</v>
      </c>
      <c r="D24" s="198"/>
      <c r="E24" s="195"/>
      <c r="F24" s="196">
        <v>2555</v>
      </c>
      <c r="G24" s="185">
        <f t="shared" si="5"/>
        <v>2555</v>
      </c>
      <c r="H24" s="198"/>
      <c r="I24" s="195"/>
      <c r="J24" s="196">
        <v>690</v>
      </c>
      <c r="K24" s="187">
        <f t="shared" si="6"/>
        <v>690</v>
      </c>
      <c r="L24" s="198"/>
      <c r="M24" s="195"/>
      <c r="N24" s="196"/>
      <c r="O24" s="185">
        <f t="shared" si="7"/>
        <v>0</v>
      </c>
      <c r="P24" s="198"/>
      <c r="Q24" s="195"/>
      <c r="R24" s="196">
        <v>119</v>
      </c>
      <c r="S24" s="188">
        <f t="shared" si="0"/>
        <v>119</v>
      </c>
      <c r="T24" s="186">
        <f t="shared" si="1"/>
        <v>0</v>
      </c>
      <c r="U24" s="184">
        <f t="shared" si="2"/>
        <v>0</v>
      </c>
      <c r="V24" s="184">
        <f t="shared" si="3"/>
        <v>3364</v>
      </c>
      <c r="W24" s="185">
        <f t="shared" si="4"/>
        <v>3364</v>
      </c>
    </row>
    <row r="25" spans="1:23" ht="15.75" customHeight="1">
      <c r="A25" s="713" t="s">
        <v>62</v>
      </c>
      <c r="B25" s="711" t="s">
        <v>471</v>
      </c>
      <c r="C25" s="343">
        <v>360000</v>
      </c>
      <c r="D25" s="198"/>
      <c r="E25" s="195"/>
      <c r="F25" s="196"/>
      <c r="G25" s="185">
        <f t="shared" si="5"/>
        <v>0</v>
      </c>
      <c r="H25" s="198"/>
      <c r="I25" s="195"/>
      <c r="J25" s="196"/>
      <c r="K25" s="187">
        <f t="shared" si="6"/>
        <v>0</v>
      </c>
      <c r="L25" s="198"/>
      <c r="M25" s="195"/>
      <c r="N25" s="196"/>
      <c r="O25" s="185">
        <f t="shared" si="7"/>
        <v>0</v>
      </c>
      <c r="P25" s="198"/>
      <c r="Q25" s="195"/>
      <c r="R25" s="196">
        <v>5994</v>
      </c>
      <c r="S25" s="188">
        <f t="shared" si="0"/>
        <v>5994</v>
      </c>
      <c r="T25" s="186">
        <f t="shared" si="1"/>
        <v>0</v>
      </c>
      <c r="U25" s="184">
        <f t="shared" si="2"/>
        <v>0</v>
      </c>
      <c r="V25" s="184">
        <f t="shared" si="3"/>
        <v>5994</v>
      </c>
      <c r="W25" s="185">
        <f t="shared" si="4"/>
        <v>5994</v>
      </c>
    </row>
    <row r="26" spans="1:23" ht="15.75" customHeight="1">
      <c r="A26" s="713" t="s">
        <v>64</v>
      </c>
      <c r="B26" s="711" t="s">
        <v>523</v>
      </c>
      <c r="C26" s="343"/>
      <c r="D26" s="198"/>
      <c r="E26" s="195"/>
      <c r="F26" s="196"/>
      <c r="G26" s="185"/>
      <c r="H26" s="198"/>
      <c r="I26" s="195"/>
      <c r="J26" s="196"/>
      <c r="K26" s="187"/>
      <c r="L26" s="198"/>
      <c r="M26" s="195"/>
      <c r="N26" s="196"/>
      <c r="O26" s="185"/>
      <c r="P26" s="198"/>
      <c r="Q26" s="195"/>
      <c r="R26" s="196">
        <v>1001</v>
      </c>
      <c r="S26" s="188"/>
      <c r="T26" s="186"/>
      <c r="U26" s="184"/>
      <c r="V26" s="184">
        <f t="shared" si="3"/>
        <v>1001</v>
      </c>
      <c r="W26" s="185">
        <f t="shared" si="4"/>
        <v>1001</v>
      </c>
    </row>
    <row r="27" spans="1:23" ht="15.75" customHeight="1">
      <c r="A27" s="713" t="s">
        <v>66</v>
      </c>
      <c r="B27" s="711" t="s">
        <v>480</v>
      </c>
      <c r="C27" s="343">
        <v>381103</v>
      </c>
      <c r="D27" s="198"/>
      <c r="E27" s="195"/>
      <c r="F27" s="196"/>
      <c r="G27" s="185">
        <f t="shared" si="5"/>
        <v>0</v>
      </c>
      <c r="H27" s="198"/>
      <c r="I27" s="195"/>
      <c r="J27" s="196"/>
      <c r="K27" s="187">
        <f t="shared" si="6"/>
        <v>0</v>
      </c>
      <c r="L27" s="198"/>
      <c r="M27" s="195"/>
      <c r="N27" s="196"/>
      <c r="O27" s="185">
        <f t="shared" si="7"/>
        <v>0</v>
      </c>
      <c r="P27" s="198"/>
      <c r="Q27" s="195"/>
      <c r="R27" s="196">
        <v>26004</v>
      </c>
      <c r="S27" s="188">
        <f t="shared" si="0"/>
        <v>26004</v>
      </c>
      <c r="T27" s="186">
        <f t="shared" si="1"/>
        <v>0</v>
      </c>
      <c r="U27" s="184">
        <f t="shared" si="2"/>
        <v>0</v>
      </c>
      <c r="V27" s="184">
        <f t="shared" si="3"/>
        <v>26004</v>
      </c>
      <c r="W27" s="185">
        <f t="shared" si="4"/>
        <v>26004</v>
      </c>
    </row>
    <row r="28" spans="1:23" ht="15.75" customHeight="1">
      <c r="A28" s="713" t="s">
        <v>68</v>
      </c>
      <c r="B28" s="711" t="s">
        <v>472</v>
      </c>
      <c r="C28" s="343">
        <v>522001</v>
      </c>
      <c r="D28" s="198"/>
      <c r="E28" s="195"/>
      <c r="F28" s="196"/>
      <c r="G28" s="185">
        <f t="shared" si="5"/>
        <v>0</v>
      </c>
      <c r="H28" s="198"/>
      <c r="I28" s="195"/>
      <c r="J28" s="196"/>
      <c r="K28" s="187">
        <f t="shared" si="6"/>
        <v>0</v>
      </c>
      <c r="L28" s="198"/>
      <c r="M28" s="195"/>
      <c r="N28" s="196"/>
      <c r="O28" s="185">
        <f t="shared" si="7"/>
        <v>0</v>
      </c>
      <c r="P28" s="198"/>
      <c r="Q28" s="195"/>
      <c r="R28" s="196">
        <v>38145</v>
      </c>
      <c r="S28" s="188">
        <f t="shared" si="0"/>
        <v>38145</v>
      </c>
      <c r="T28" s="186">
        <f t="shared" si="1"/>
        <v>0</v>
      </c>
      <c r="U28" s="184">
        <f t="shared" si="2"/>
        <v>0</v>
      </c>
      <c r="V28" s="184">
        <f t="shared" si="3"/>
        <v>38145</v>
      </c>
      <c r="W28" s="185">
        <f t="shared" si="4"/>
        <v>38145</v>
      </c>
    </row>
    <row r="29" spans="1:23" ht="15.75" customHeight="1">
      <c r="A29" s="713" t="s">
        <v>70</v>
      </c>
      <c r="B29" s="711" t="s">
        <v>473</v>
      </c>
      <c r="C29" s="343">
        <v>581400</v>
      </c>
      <c r="D29" s="198"/>
      <c r="E29" s="195"/>
      <c r="F29" s="196"/>
      <c r="G29" s="185">
        <f t="shared" si="5"/>
        <v>0</v>
      </c>
      <c r="H29" s="198"/>
      <c r="I29" s="195"/>
      <c r="J29" s="196"/>
      <c r="K29" s="187">
        <f t="shared" si="6"/>
        <v>0</v>
      </c>
      <c r="L29" s="198"/>
      <c r="M29" s="195"/>
      <c r="N29" s="196"/>
      <c r="O29" s="185">
        <f t="shared" si="7"/>
        <v>0</v>
      </c>
      <c r="P29" s="198"/>
      <c r="Q29" s="195"/>
      <c r="R29" s="196">
        <v>5110</v>
      </c>
      <c r="S29" s="188">
        <f t="shared" si="0"/>
        <v>5110</v>
      </c>
      <c r="T29" s="186">
        <f t="shared" si="1"/>
        <v>0</v>
      </c>
      <c r="U29" s="184">
        <f t="shared" si="2"/>
        <v>0</v>
      </c>
      <c r="V29" s="184">
        <f t="shared" si="3"/>
        <v>5110</v>
      </c>
      <c r="W29" s="185">
        <f t="shared" si="4"/>
        <v>5110</v>
      </c>
    </row>
    <row r="30" spans="1:23" ht="15.75" customHeight="1">
      <c r="A30" s="713" t="s">
        <v>72</v>
      </c>
      <c r="B30" s="711" t="s">
        <v>479</v>
      </c>
      <c r="C30" s="343">
        <v>750000</v>
      </c>
      <c r="D30" s="198"/>
      <c r="E30" s="195"/>
      <c r="F30" s="196"/>
      <c r="G30" s="185">
        <f t="shared" si="5"/>
        <v>0</v>
      </c>
      <c r="H30" s="198"/>
      <c r="I30" s="195"/>
      <c r="J30" s="196"/>
      <c r="K30" s="187">
        <f t="shared" si="6"/>
        <v>0</v>
      </c>
      <c r="L30" s="198"/>
      <c r="M30" s="195"/>
      <c r="N30" s="196"/>
      <c r="O30" s="185">
        <f t="shared" si="7"/>
        <v>0</v>
      </c>
      <c r="P30" s="198"/>
      <c r="Q30" s="195"/>
      <c r="R30" s="196">
        <v>787</v>
      </c>
      <c r="S30" s="188">
        <f t="shared" si="0"/>
        <v>787</v>
      </c>
      <c r="T30" s="186">
        <f t="shared" si="1"/>
        <v>0</v>
      </c>
      <c r="U30" s="184">
        <f t="shared" si="2"/>
        <v>0</v>
      </c>
      <c r="V30" s="184">
        <f t="shared" si="3"/>
        <v>787</v>
      </c>
      <c r="W30" s="185">
        <f t="shared" si="4"/>
        <v>787</v>
      </c>
    </row>
    <row r="31" spans="1:23" ht="15.75" customHeight="1">
      <c r="A31" s="713" t="s">
        <v>74</v>
      </c>
      <c r="B31" s="711" t="s">
        <v>474</v>
      </c>
      <c r="C31" s="343">
        <v>812000</v>
      </c>
      <c r="D31" s="198"/>
      <c r="E31" s="195"/>
      <c r="F31" s="196">
        <v>6445</v>
      </c>
      <c r="G31" s="185">
        <f t="shared" si="5"/>
        <v>6445</v>
      </c>
      <c r="H31" s="198"/>
      <c r="I31" s="195"/>
      <c r="J31" s="196">
        <v>1628</v>
      </c>
      <c r="K31" s="187">
        <f t="shared" si="6"/>
        <v>1628</v>
      </c>
      <c r="L31" s="198"/>
      <c r="M31" s="195"/>
      <c r="N31" s="196"/>
      <c r="O31" s="185">
        <f t="shared" si="7"/>
        <v>0</v>
      </c>
      <c r="P31" s="198"/>
      <c r="Q31" s="195"/>
      <c r="R31" s="196">
        <v>20327</v>
      </c>
      <c r="S31" s="188">
        <f t="shared" si="0"/>
        <v>20327</v>
      </c>
      <c r="T31" s="186">
        <f t="shared" si="1"/>
        <v>0</v>
      </c>
      <c r="U31" s="184">
        <f t="shared" si="2"/>
        <v>0</v>
      </c>
      <c r="V31" s="184">
        <f t="shared" si="3"/>
        <v>28400</v>
      </c>
      <c r="W31" s="185">
        <f t="shared" si="4"/>
        <v>28400</v>
      </c>
    </row>
    <row r="32" spans="1:23" ht="15.75" customHeight="1">
      <c r="A32" s="713" t="s">
        <v>76</v>
      </c>
      <c r="B32" s="711" t="s">
        <v>482</v>
      </c>
      <c r="C32" s="343">
        <v>813000</v>
      </c>
      <c r="D32" s="198"/>
      <c r="E32" s="195"/>
      <c r="F32" s="196">
        <v>10039</v>
      </c>
      <c r="G32" s="185">
        <f t="shared" si="5"/>
        <v>10039</v>
      </c>
      <c r="H32" s="198"/>
      <c r="I32" s="195"/>
      <c r="J32" s="196">
        <v>2711</v>
      </c>
      <c r="K32" s="187">
        <f t="shared" si="6"/>
        <v>2711</v>
      </c>
      <c r="L32" s="198"/>
      <c r="M32" s="195"/>
      <c r="N32" s="196"/>
      <c r="O32" s="185">
        <f t="shared" si="7"/>
        <v>0</v>
      </c>
      <c r="P32" s="198"/>
      <c r="Q32" s="195"/>
      <c r="R32" s="196">
        <v>20209</v>
      </c>
      <c r="S32" s="188">
        <f t="shared" si="0"/>
        <v>20209</v>
      </c>
      <c r="T32" s="186">
        <f t="shared" si="1"/>
        <v>0</v>
      </c>
      <c r="U32" s="184">
        <f t="shared" si="2"/>
        <v>0</v>
      </c>
      <c r="V32" s="184">
        <f t="shared" si="3"/>
        <v>32959</v>
      </c>
      <c r="W32" s="185">
        <f t="shared" si="4"/>
        <v>32959</v>
      </c>
    </row>
    <row r="33" spans="1:23" ht="15.75" customHeight="1">
      <c r="A33" s="713" t="s">
        <v>78</v>
      </c>
      <c r="B33" s="711" t="s">
        <v>475</v>
      </c>
      <c r="C33" s="343"/>
      <c r="D33" s="198"/>
      <c r="E33" s="195"/>
      <c r="F33" s="196"/>
      <c r="G33" s="185">
        <f t="shared" si="5"/>
        <v>0</v>
      </c>
      <c r="H33" s="198"/>
      <c r="I33" s="195"/>
      <c r="J33" s="196"/>
      <c r="K33" s="187">
        <f t="shared" si="6"/>
        <v>0</v>
      </c>
      <c r="L33" s="198"/>
      <c r="M33" s="195"/>
      <c r="N33" s="196"/>
      <c r="O33" s="185">
        <f t="shared" si="7"/>
        <v>0</v>
      </c>
      <c r="P33" s="198"/>
      <c r="Q33" s="195"/>
      <c r="R33" s="196">
        <v>27748</v>
      </c>
      <c r="S33" s="188">
        <f t="shared" si="0"/>
        <v>27748</v>
      </c>
      <c r="T33" s="186">
        <f t="shared" si="1"/>
        <v>0</v>
      </c>
      <c r="U33" s="184">
        <f t="shared" si="2"/>
        <v>0</v>
      </c>
      <c r="V33" s="184">
        <f t="shared" si="3"/>
        <v>27748</v>
      </c>
      <c r="W33" s="185">
        <f t="shared" si="4"/>
        <v>27748</v>
      </c>
    </row>
    <row r="34" spans="1:23" ht="15.75" customHeight="1">
      <c r="A34" s="713" t="s">
        <v>80</v>
      </c>
      <c r="B34" s="711" t="s">
        <v>476</v>
      </c>
      <c r="C34" s="343"/>
      <c r="D34" s="198"/>
      <c r="E34" s="195"/>
      <c r="F34" s="196"/>
      <c r="G34" s="185">
        <f t="shared" si="5"/>
        <v>0</v>
      </c>
      <c r="H34" s="198"/>
      <c r="I34" s="195"/>
      <c r="J34" s="196"/>
      <c r="K34" s="187">
        <f t="shared" si="6"/>
        <v>0</v>
      </c>
      <c r="L34" s="198"/>
      <c r="M34" s="195"/>
      <c r="N34" s="196"/>
      <c r="O34" s="185">
        <f t="shared" si="7"/>
        <v>0</v>
      </c>
      <c r="P34" s="198"/>
      <c r="Q34" s="195"/>
      <c r="R34" s="196">
        <v>2849</v>
      </c>
      <c r="S34" s="188">
        <f t="shared" si="0"/>
        <v>2849</v>
      </c>
      <c r="T34" s="186">
        <f t="shared" si="1"/>
        <v>0</v>
      </c>
      <c r="U34" s="184">
        <f t="shared" si="2"/>
        <v>0</v>
      </c>
      <c r="V34" s="184">
        <f t="shared" si="3"/>
        <v>2849</v>
      </c>
      <c r="W34" s="185">
        <f t="shared" si="4"/>
        <v>2849</v>
      </c>
    </row>
    <row r="35" spans="1:23" ht="15.75" customHeight="1">
      <c r="A35" s="713" t="s">
        <v>82</v>
      </c>
      <c r="B35" s="711" t="s">
        <v>477</v>
      </c>
      <c r="C35" s="343"/>
      <c r="D35" s="198"/>
      <c r="E35" s="195"/>
      <c r="F35" s="196"/>
      <c r="G35" s="185">
        <f t="shared" si="5"/>
        <v>0</v>
      </c>
      <c r="H35" s="198"/>
      <c r="I35" s="195"/>
      <c r="J35" s="196"/>
      <c r="K35" s="187">
        <f t="shared" si="6"/>
        <v>0</v>
      </c>
      <c r="L35" s="198"/>
      <c r="M35" s="195"/>
      <c r="N35" s="196"/>
      <c r="O35" s="185">
        <f t="shared" si="7"/>
        <v>0</v>
      </c>
      <c r="P35" s="198"/>
      <c r="Q35" s="195"/>
      <c r="R35" s="196">
        <v>2480</v>
      </c>
      <c r="S35" s="188">
        <f t="shared" si="0"/>
        <v>2480</v>
      </c>
      <c r="T35" s="186">
        <f t="shared" si="1"/>
        <v>0</v>
      </c>
      <c r="U35" s="184">
        <f t="shared" si="2"/>
        <v>0</v>
      </c>
      <c r="V35" s="184">
        <f t="shared" si="3"/>
        <v>2480</v>
      </c>
      <c r="W35" s="185">
        <f t="shared" si="4"/>
        <v>2480</v>
      </c>
    </row>
    <row r="36" spans="1:23" ht="15.75" customHeight="1" thickBot="1">
      <c r="A36" s="713" t="s">
        <v>83</v>
      </c>
      <c r="B36" s="711" t="s">
        <v>360</v>
      </c>
      <c r="C36" s="343"/>
      <c r="D36" s="198"/>
      <c r="E36" s="195"/>
      <c r="F36" s="196"/>
      <c r="G36" s="197">
        <f>SUM(D36:F36)</f>
        <v>0</v>
      </c>
      <c r="H36" s="198"/>
      <c r="I36" s="195"/>
      <c r="J36" s="196"/>
      <c r="K36" s="199">
        <f>SUM(H36:J36)</f>
        <v>0</v>
      </c>
      <c r="L36" s="198">
        <v>255374</v>
      </c>
      <c r="M36" s="195"/>
      <c r="N36" s="196">
        <v>39038</v>
      </c>
      <c r="O36" s="197">
        <f>SUM(L36:N36)</f>
        <v>294412</v>
      </c>
      <c r="P36" s="198"/>
      <c r="Q36" s="195"/>
      <c r="R36" s="196"/>
      <c r="S36" s="200">
        <f>SUM(P36:R36)</f>
        <v>0</v>
      </c>
      <c r="T36" s="201">
        <f>D36+H36+L36+P36</f>
        <v>255374</v>
      </c>
      <c r="U36" s="202">
        <f>SUM(E36+I36+M36+Q36)</f>
        <v>0</v>
      </c>
      <c r="V36" s="202">
        <f>F36+J36+N36+R36</f>
        <v>39038</v>
      </c>
      <c r="W36" s="203">
        <f>SUM(T36:V36)</f>
        <v>294412</v>
      </c>
    </row>
    <row r="37" spans="1:23" ht="15.75" customHeight="1" thickBot="1">
      <c r="A37" s="714" t="s">
        <v>84</v>
      </c>
      <c r="B37" s="712" t="s">
        <v>309</v>
      </c>
      <c r="C37" s="204"/>
      <c r="D37" s="205">
        <f aca="true" t="shared" si="8" ref="D37:W37">SUM(D5:D36)</f>
        <v>208619</v>
      </c>
      <c r="E37" s="206">
        <f t="shared" si="8"/>
        <v>4677</v>
      </c>
      <c r="F37" s="206">
        <f t="shared" si="8"/>
        <v>326043</v>
      </c>
      <c r="G37" s="207">
        <f t="shared" si="8"/>
        <v>539339</v>
      </c>
      <c r="H37" s="205">
        <f t="shared" si="8"/>
        <v>54901</v>
      </c>
      <c r="I37" s="206">
        <f t="shared" si="8"/>
        <v>1182</v>
      </c>
      <c r="J37" s="206">
        <f t="shared" si="8"/>
        <v>77422</v>
      </c>
      <c r="K37" s="207">
        <f t="shared" si="8"/>
        <v>133505</v>
      </c>
      <c r="L37" s="205">
        <f t="shared" si="8"/>
        <v>255374</v>
      </c>
      <c r="M37" s="206">
        <f t="shared" si="8"/>
        <v>0</v>
      </c>
      <c r="N37" s="206">
        <f t="shared" si="8"/>
        <v>81319</v>
      </c>
      <c r="O37" s="207">
        <f t="shared" si="8"/>
        <v>336667</v>
      </c>
      <c r="P37" s="205">
        <f t="shared" si="8"/>
        <v>113446</v>
      </c>
      <c r="Q37" s="206">
        <f t="shared" si="8"/>
        <v>3370</v>
      </c>
      <c r="R37" s="206">
        <f t="shared" si="8"/>
        <v>872075</v>
      </c>
      <c r="S37" s="207">
        <f t="shared" si="8"/>
        <v>967236</v>
      </c>
      <c r="T37" s="348">
        <f t="shared" si="8"/>
        <v>632340</v>
      </c>
      <c r="U37" s="349">
        <f t="shared" si="8"/>
        <v>9229</v>
      </c>
      <c r="V37" s="349">
        <f t="shared" si="8"/>
        <v>1356859</v>
      </c>
      <c r="W37" s="350">
        <f t="shared" si="8"/>
        <v>1998428</v>
      </c>
    </row>
    <row r="38" spans="1:23" ht="15.75" customHeight="1">
      <c r="A38" s="708"/>
      <c r="B38" s="209"/>
      <c r="C38" s="210"/>
      <c r="D38" s="211"/>
      <c r="E38" s="211"/>
      <c r="F38" s="211"/>
      <c r="G38" s="212"/>
      <c r="H38" s="211"/>
      <c r="I38" s="211"/>
      <c r="J38" s="211"/>
      <c r="K38" s="213"/>
      <c r="L38" s="211"/>
      <c r="M38" s="211"/>
      <c r="N38" s="211"/>
      <c r="O38" s="212"/>
      <c r="P38" s="211"/>
      <c r="Q38" s="211"/>
      <c r="R38" s="211"/>
      <c r="S38" s="212"/>
      <c r="T38" s="212"/>
      <c r="U38" s="212"/>
      <c r="V38" s="212"/>
      <c r="W38" s="212"/>
    </row>
    <row r="39" spans="1:23" s="214" customFormat="1" ht="19.5" customHeight="1">
      <c r="A39" s="208"/>
      <c r="B39" s="215"/>
      <c r="C39" s="216"/>
      <c r="D39" s="212"/>
      <c r="E39" s="212"/>
      <c r="F39" s="212"/>
      <c r="G39" s="212"/>
      <c r="H39" s="212"/>
      <c r="I39" s="212"/>
      <c r="J39" s="212"/>
      <c r="K39" s="213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</row>
    <row r="40" spans="1:23" s="214" customFormat="1" ht="19.5" customHeight="1">
      <c r="A40" s="208"/>
      <c r="B40" s="217"/>
      <c r="C40" s="218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</row>
    <row r="41" spans="1:23" s="214" customFormat="1" ht="19.5" customHeight="1">
      <c r="A41" s="208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</row>
    <row r="42" spans="2:23" s="214" customFormat="1" ht="12.75">
      <c r="B42"/>
      <c r="C42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</row>
  </sheetData>
  <mergeCells count="26">
    <mergeCell ref="T3:U3"/>
    <mergeCell ref="T2:W2"/>
    <mergeCell ref="D2:G2"/>
    <mergeCell ref="H2:K2"/>
    <mergeCell ref="L2:O2"/>
    <mergeCell ref="P2:S2"/>
    <mergeCell ref="J3:J4"/>
    <mergeCell ref="W3:W4"/>
    <mergeCell ref="S3:S4"/>
    <mergeCell ref="A8:A9"/>
    <mergeCell ref="B8:B9"/>
    <mergeCell ref="D3:E3"/>
    <mergeCell ref="H3:I3"/>
    <mergeCell ref="P3:Q3"/>
    <mergeCell ref="N3:N4"/>
    <mergeCell ref="O3:O4"/>
    <mergeCell ref="K3:K4"/>
    <mergeCell ref="V3:V4"/>
    <mergeCell ref="U1:W1"/>
    <mergeCell ref="A2:A4"/>
    <mergeCell ref="B2:B4"/>
    <mergeCell ref="C2:C4"/>
    <mergeCell ref="L3:M3"/>
    <mergeCell ref="R3:R4"/>
    <mergeCell ref="F3:F4"/>
    <mergeCell ref="G3:G4"/>
  </mergeCells>
  <printOptions/>
  <pageMargins left="0.17" right="0.16" top="1.01" bottom="0.28" header="0.32" footer="0.17"/>
  <pageSetup horizontalDpi="600" verticalDpi="600" orientation="landscape" paperSize="9" scale="81" r:id="rId1"/>
  <headerFooter alignWithMargins="0">
    <oddHeader>&amp;L&amp;9 7. melléklet a .../......(......) önkormányzati rendelethez
&amp;C&amp;"Arial CE,Félkövér"&amp;11
Az Önkormányzat és a Kisvárdai Közös Önkormányzati Hivatal szakfeladatainak 2013. évi teljesített működési kiadása&amp;R
&amp;8adatok ezer forintban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F126"/>
  <sheetViews>
    <sheetView workbookViewId="0" topLeftCell="A1">
      <selection activeCell="L55" sqref="L55"/>
    </sheetView>
  </sheetViews>
  <sheetFormatPr defaultColWidth="9.00390625" defaultRowHeight="12.75"/>
  <cols>
    <col min="1" max="1" width="4.00390625" style="222" bestFit="1" customWidth="1"/>
    <col min="2" max="2" width="62.875" style="222" customWidth="1"/>
    <col min="3" max="3" width="12.875" style="223" bestFit="1" customWidth="1"/>
    <col min="4" max="5" width="13.375" style="222" customWidth="1"/>
    <col min="6" max="6" width="6.125" style="222" customWidth="1"/>
    <col min="7" max="16384" width="9.125" style="222" customWidth="1"/>
  </cols>
  <sheetData>
    <row r="5" spans="1:6" ht="19.5" customHeight="1">
      <c r="A5" s="877" t="s">
        <v>380</v>
      </c>
      <c r="B5" s="877"/>
      <c r="C5" s="877"/>
      <c r="D5" s="877"/>
      <c r="E5" s="877"/>
      <c r="F5" s="877"/>
    </row>
    <row r="6" ht="15">
      <c r="B6" s="380"/>
    </row>
    <row r="7" ht="15">
      <c r="B7" s="380"/>
    </row>
    <row r="8" ht="15">
      <c r="B8" s="380"/>
    </row>
    <row r="9" spans="4:6" ht="13.5" thickBot="1">
      <c r="D9" s="851" t="s">
        <v>770</v>
      </c>
      <c r="E9" s="851"/>
      <c r="F9" s="851"/>
    </row>
    <row r="10" spans="1:6" ht="15" customHeight="1" thickBot="1">
      <c r="A10" s="395"/>
      <c r="B10" s="396" t="s">
        <v>0</v>
      </c>
      <c r="C10" s="397" t="s">
        <v>1</v>
      </c>
      <c r="D10" s="398" t="s">
        <v>22</v>
      </c>
      <c r="E10" s="398" t="s">
        <v>23</v>
      </c>
      <c r="F10" s="399" t="s">
        <v>24</v>
      </c>
    </row>
    <row r="11" spans="1:6" s="405" customFormat="1" ht="24.75" customHeight="1" thickBot="1">
      <c r="A11" s="400"/>
      <c r="B11" s="401" t="s">
        <v>381</v>
      </c>
      <c r="C11" s="402" t="s">
        <v>28</v>
      </c>
      <c r="D11" s="403" t="s">
        <v>520</v>
      </c>
      <c r="E11" s="403" t="s">
        <v>493</v>
      </c>
      <c r="F11" s="404" t="s">
        <v>29</v>
      </c>
    </row>
    <row r="12" spans="1:6" ht="15" customHeight="1">
      <c r="A12" s="409" t="s">
        <v>4</v>
      </c>
      <c r="B12" s="248" t="s">
        <v>382</v>
      </c>
      <c r="C12" s="249">
        <v>10000</v>
      </c>
      <c r="D12" s="249">
        <v>10000</v>
      </c>
      <c r="E12" s="249">
        <v>21708</v>
      </c>
      <c r="F12" s="686">
        <f>E12/D12*100</f>
        <v>217.07999999999998</v>
      </c>
    </row>
    <row r="13" spans="1:6" ht="15" customHeight="1">
      <c r="A13" s="410" t="s">
        <v>6</v>
      </c>
      <c r="B13" s="250" t="s">
        <v>383</v>
      </c>
      <c r="C13" s="251">
        <v>24333</v>
      </c>
      <c r="D13" s="251">
        <v>24333</v>
      </c>
      <c r="E13" s="251">
        <v>2422</v>
      </c>
      <c r="F13" s="406">
        <f aca="true" t="shared" si="0" ref="F13:F53">E13/D13*100</f>
        <v>9.953561007685037</v>
      </c>
    </row>
    <row r="14" spans="1:6" ht="15" customHeight="1">
      <c r="A14" s="410" t="s">
        <v>8</v>
      </c>
      <c r="B14" s="250" t="s">
        <v>384</v>
      </c>
      <c r="C14" s="251">
        <v>71824</v>
      </c>
      <c r="D14" s="251">
        <f>71824+2745</f>
        <v>74569</v>
      </c>
      <c r="E14" s="251">
        <v>74785</v>
      </c>
      <c r="F14" s="406">
        <f t="shared" si="0"/>
        <v>100.28966460593544</v>
      </c>
    </row>
    <row r="15" spans="1:6" ht="15" customHeight="1">
      <c r="A15" s="410" t="s">
        <v>10</v>
      </c>
      <c r="B15" s="252" t="s">
        <v>385</v>
      </c>
      <c r="C15" s="251">
        <v>157715</v>
      </c>
      <c r="D15" s="251">
        <v>157715</v>
      </c>
      <c r="E15" s="251">
        <v>40194</v>
      </c>
      <c r="F15" s="406">
        <f t="shared" si="0"/>
        <v>25.48521066480677</v>
      </c>
    </row>
    <row r="16" spans="1:6" ht="15" customHeight="1">
      <c r="A16" s="410" t="s">
        <v>12</v>
      </c>
      <c r="B16" s="252" t="s">
        <v>386</v>
      </c>
      <c r="C16" s="251">
        <f>175239-157715</f>
        <v>17524</v>
      </c>
      <c r="D16" s="251">
        <f>175239-157715</f>
        <v>17524</v>
      </c>
      <c r="E16" s="251"/>
      <c r="F16" s="406"/>
    </row>
    <row r="17" spans="1:6" ht="15" customHeight="1">
      <c r="A17" s="410" t="s">
        <v>35</v>
      </c>
      <c r="B17" s="252" t="s">
        <v>387</v>
      </c>
      <c r="C17" s="251">
        <v>285253</v>
      </c>
      <c r="D17" s="251">
        <v>285253</v>
      </c>
      <c r="E17" s="251">
        <v>281877</v>
      </c>
      <c r="F17" s="406">
        <f t="shared" si="0"/>
        <v>98.81648922184868</v>
      </c>
    </row>
    <row r="18" spans="1:6" ht="15" customHeight="1">
      <c r="A18" s="410" t="s">
        <v>37</v>
      </c>
      <c r="B18" s="252" t="s">
        <v>388</v>
      </c>
      <c r="C18" s="251">
        <v>50338</v>
      </c>
      <c r="D18" s="251">
        <v>178575</v>
      </c>
      <c r="E18" s="251">
        <v>178575</v>
      </c>
      <c r="F18" s="406">
        <f t="shared" si="0"/>
        <v>100</v>
      </c>
    </row>
    <row r="19" spans="1:6" ht="15" customHeight="1">
      <c r="A19" s="410" t="s">
        <v>39</v>
      </c>
      <c r="B19" s="252" t="s">
        <v>389</v>
      </c>
      <c r="C19" s="251">
        <v>182203</v>
      </c>
      <c r="D19" s="251">
        <v>182203</v>
      </c>
      <c r="E19" s="251">
        <v>121468</v>
      </c>
      <c r="F19" s="406">
        <f t="shared" si="0"/>
        <v>66.66630077441096</v>
      </c>
    </row>
    <row r="20" spans="1:6" ht="15" customHeight="1">
      <c r="A20" s="410" t="s">
        <v>41</v>
      </c>
      <c r="B20" s="252" t="s">
        <v>521</v>
      </c>
      <c r="C20" s="251"/>
      <c r="D20" s="251">
        <v>8660</v>
      </c>
      <c r="E20" s="251">
        <v>8660</v>
      </c>
      <c r="F20" s="406">
        <f t="shared" si="0"/>
        <v>100</v>
      </c>
    </row>
    <row r="21" spans="1:6" ht="15" customHeight="1">
      <c r="A21" s="410" t="s">
        <v>43</v>
      </c>
      <c r="B21" s="252" t="s">
        <v>390</v>
      </c>
      <c r="C21" s="251">
        <v>32483</v>
      </c>
      <c r="D21" s="251">
        <f>32483+49199</f>
        <v>81682</v>
      </c>
      <c r="E21" s="251">
        <v>81682</v>
      </c>
      <c r="F21" s="406">
        <f t="shared" si="0"/>
        <v>100</v>
      </c>
    </row>
    <row r="22" spans="1:6" ht="15" customHeight="1">
      <c r="A22" s="410" t="s">
        <v>45</v>
      </c>
      <c r="B22" s="252" t="s">
        <v>462</v>
      </c>
      <c r="C22" s="251"/>
      <c r="D22" s="251">
        <v>397698</v>
      </c>
      <c r="E22" s="251">
        <v>24000</v>
      </c>
      <c r="F22" s="406">
        <f t="shared" si="0"/>
        <v>6.034729870404176</v>
      </c>
    </row>
    <row r="23" spans="1:6" ht="15" customHeight="1">
      <c r="A23" s="410" t="s">
        <v>47</v>
      </c>
      <c r="B23" s="252" t="s">
        <v>463</v>
      </c>
      <c r="C23" s="251"/>
      <c r="D23" s="251">
        <v>221930</v>
      </c>
      <c r="E23" s="251"/>
      <c r="F23" s="406"/>
    </row>
    <row r="24" spans="1:6" ht="15" customHeight="1">
      <c r="A24" s="410" t="s">
        <v>48</v>
      </c>
      <c r="B24" s="252" t="s">
        <v>391</v>
      </c>
      <c r="C24" s="251">
        <v>2888</v>
      </c>
      <c r="D24" s="251">
        <f>2888-906</f>
        <v>1982</v>
      </c>
      <c r="E24" s="251">
        <v>1982</v>
      </c>
      <c r="F24" s="406">
        <f t="shared" si="0"/>
        <v>100</v>
      </c>
    </row>
    <row r="25" spans="1:6" ht="15" customHeight="1">
      <c r="A25" s="410" t="s">
        <v>50</v>
      </c>
      <c r="B25" s="252" t="s">
        <v>501</v>
      </c>
      <c r="C25" s="251">
        <v>572</v>
      </c>
      <c r="D25" s="251">
        <f>572+507-572</f>
        <v>507</v>
      </c>
      <c r="E25" s="251">
        <v>507</v>
      </c>
      <c r="F25" s="406">
        <f t="shared" si="0"/>
        <v>100</v>
      </c>
    </row>
    <row r="26" spans="1:6" ht="15" customHeight="1">
      <c r="A26" s="410" t="s">
        <v>52</v>
      </c>
      <c r="B26" s="252" t="s">
        <v>461</v>
      </c>
      <c r="C26" s="251"/>
      <c r="D26" s="251">
        <f>200+465</f>
        <v>665</v>
      </c>
      <c r="E26" s="251">
        <v>665</v>
      </c>
      <c r="F26" s="406">
        <f t="shared" si="0"/>
        <v>100</v>
      </c>
    </row>
    <row r="27" spans="1:6" ht="15" customHeight="1">
      <c r="A27" s="410" t="s">
        <v>54</v>
      </c>
      <c r="B27" s="252" t="s">
        <v>502</v>
      </c>
      <c r="C27" s="251"/>
      <c r="D27" s="251">
        <v>498</v>
      </c>
      <c r="E27" s="251">
        <v>498</v>
      </c>
      <c r="F27" s="406">
        <f t="shared" si="0"/>
        <v>100</v>
      </c>
    </row>
    <row r="28" spans="1:6" ht="15" customHeight="1">
      <c r="A28" s="410" t="s">
        <v>56</v>
      </c>
      <c r="B28" s="252" t="s">
        <v>392</v>
      </c>
      <c r="C28" s="251">
        <v>108557</v>
      </c>
      <c r="D28" s="251">
        <v>108557</v>
      </c>
      <c r="E28" s="251"/>
      <c r="F28" s="406"/>
    </row>
    <row r="29" spans="1:6" ht="15" customHeight="1">
      <c r="A29" s="410" t="s">
        <v>58</v>
      </c>
      <c r="B29" s="250" t="s">
        <v>393</v>
      </c>
      <c r="C29" s="251">
        <v>149430</v>
      </c>
      <c r="D29" s="251">
        <v>149430</v>
      </c>
      <c r="E29" s="251">
        <v>138400</v>
      </c>
      <c r="F29" s="406">
        <f t="shared" si="0"/>
        <v>92.61861741283545</v>
      </c>
    </row>
    <row r="30" spans="1:6" ht="15" customHeight="1">
      <c r="A30" s="410" t="s">
        <v>60</v>
      </c>
      <c r="B30" s="250" t="s">
        <v>394</v>
      </c>
      <c r="C30" s="251">
        <f>157295-149430</f>
        <v>7865</v>
      </c>
      <c r="D30" s="251">
        <v>34998</v>
      </c>
      <c r="E30" s="251">
        <v>34998</v>
      </c>
      <c r="F30" s="406">
        <f t="shared" si="0"/>
        <v>100</v>
      </c>
    </row>
    <row r="31" spans="1:6" ht="25.5">
      <c r="A31" s="410" t="s">
        <v>62</v>
      </c>
      <c r="B31" s="253" t="s">
        <v>395</v>
      </c>
      <c r="C31" s="254">
        <v>337866</v>
      </c>
      <c r="D31" s="254">
        <f>337866-9155</f>
        <v>328711</v>
      </c>
      <c r="E31" s="254">
        <v>51194</v>
      </c>
      <c r="F31" s="406">
        <f t="shared" si="0"/>
        <v>15.57416697342042</v>
      </c>
    </row>
    <row r="32" spans="1:6" ht="15" customHeight="1">
      <c r="A32" s="410" t="s">
        <v>64</v>
      </c>
      <c r="B32" s="250" t="s">
        <v>396</v>
      </c>
      <c r="C32" s="254">
        <v>97222</v>
      </c>
      <c r="D32" s="254">
        <f>97222-97222</f>
        <v>0</v>
      </c>
      <c r="E32" s="254"/>
      <c r="F32" s="406"/>
    </row>
    <row r="33" spans="1:6" ht="15" customHeight="1">
      <c r="A33" s="410" t="s">
        <v>66</v>
      </c>
      <c r="B33" s="250" t="s">
        <v>397</v>
      </c>
      <c r="C33" s="254">
        <v>10000</v>
      </c>
      <c r="D33" s="254">
        <v>14589</v>
      </c>
      <c r="E33" s="254">
        <v>14589</v>
      </c>
      <c r="F33" s="406">
        <f t="shared" si="0"/>
        <v>100</v>
      </c>
    </row>
    <row r="34" spans="1:6" ht="15" customHeight="1">
      <c r="A34" s="410" t="s">
        <v>68</v>
      </c>
      <c r="B34" s="250" t="s">
        <v>398</v>
      </c>
      <c r="C34" s="254">
        <v>3500</v>
      </c>
      <c r="D34" s="254">
        <v>3500</v>
      </c>
      <c r="E34" s="254">
        <v>3150</v>
      </c>
      <c r="F34" s="406">
        <f t="shared" si="0"/>
        <v>90</v>
      </c>
    </row>
    <row r="35" spans="1:6" ht="25.5">
      <c r="A35" s="410" t="s">
        <v>70</v>
      </c>
      <c r="B35" s="253" t="s">
        <v>399</v>
      </c>
      <c r="C35" s="254">
        <v>147177</v>
      </c>
      <c r="D35" s="254">
        <v>0</v>
      </c>
      <c r="E35" s="254"/>
      <c r="F35" s="406"/>
    </row>
    <row r="36" spans="1:6" ht="15" customHeight="1">
      <c r="A36" s="410" t="s">
        <v>72</v>
      </c>
      <c r="B36" s="250" t="s">
        <v>400</v>
      </c>
      <c r="C36" s="254">
        <v>39673</v>
      </c>
      <c r="D36" s="254">
        <v>0</v>
      </c>
      <c r="E36" s="254"/>
      <c r="F36" s="406"/>
    </row>
    <row r="37" spans="1:6" ht="15" customHeight="1">
      <c r="A37" s="410" t="s">
        <v>74</v>
      </c>
      <c r="B37" s="250" t="s">
        <v>401</v>
      </c>
      <c r="C37" s="254">
        <v>14834</v>
      </c>
      <c r="D37" s="254">
        <v>0</v>
      </c>
      <c r="E37" s="254"/>
      <c r="F37" s="406"/>
    </row>
    <row r="38" spans="1:6" ht="27.75" customHeight="1">
      <c r="A38" s="410" t="s">
        <v>76</v>
      </c>
      <c r="B38" s="253" t="s">
        <v>402</v>
      </c>
      <c r="C38" s="254">
        <v>34991</v>
      </c>
      <c r="D38" s="254">
        <v>34991</v>
      </c>
      <c r="E38" s="254">
        <v>14538</v>
      </c>
      <c r="F38" s="406">
        <f t="shared" si="0"/>
        <v>41.54782658397874</v>
      </c>
    </row>
    <row r="39" spans="1:6" ht="15.75" customHeight="1">
      <c r="A39" s="410" t="s">
        <v>78</v>
      </c>
      <c r="B39" s="250" t="s">
        <v>403</v>
      </c>
      <c r="C39" s="254">
        <v>18000</v>
      </c>
      <c r="D39" s="254">
        <v>18000</v>
      </c>
      <c r="E39" s="254">
        <v>18000</v>
      </c>
      <c r="F39" s="406">
        <f t="shared" si="0"/>
        <v>100</v>
      </c>
    </row>
    <row r="40" spans="1:6" ht="15" customHeight="1">
      <c r="A40" s="410" t="s">
        <v>80</v>
      </c>
      <c r="B40" s="250" t="s">
        <v>404</v>
      </c>
      <c r="C40" s="254">
        <v>60000</v>
      </c>
      <c r="D40" s="254">
        <v>0</v>
      </c>
      <c r="E40" s="254"/>
      <c r="F40" s="406"/>
    </row>
    <row r="41" spans="1:6" ht="15" customHeight="1">
      <c r="A41" s="410" t="s">
        <v>82</v>
      </c>
      <c r="B41" s="250" t="s">
        <v>405</v>
      </c>
      <c r="C41" s="254">
        <v>15000</v>
      </c>
      <c r="D41" s="254">
        <f>15000-15000</f>
        <v>0</v>
      </c>
      <c r="E41" s="254"/>
      <c r="F41" s="406"/>
    </row>
    <row r="42" spans="1:6" ht="15" customHeight="1">
      <c r="A42" s="410" t="s">
        <v>83</v>
      </c>
      <c r="B42" s="250" t="s">
        <v>406</v>
      </c>
      <c r="C42" s="254">
        <v>36578</v>
      </c>
      <c r="D42" s="254">
        <f>36578+1049</f>
        <v>37627</v>
      </c>
      <c r="E42" s="254">
        <v>23377</v>
      </c>
      <c r="F42" s="406">
        <f t="shared" si="0"/>
        <v>62.12825896297871</v>
      </c>
    </row>
    <row r="43" spans="1:6" ht="15" customHeight="1">
      <c r="A43" s="410" t="s">
        <v>84</v>
      </c>
      <c r="B43" s="250" t="s">
        <v>503</v>
      </c>
      <c r="C43" s="254"/>
      <c r="D43" s="254">
        <v>12373</v>
      </c>
      <c r="E43" s="254">
        <v>12373</v>
      </c>
      <c r="F43" s="406">
        <f t="shared" si="0"/>
        <v>100</v>
      </c>
    </row>
    <row r="44" spans="1:6" ht="15" customHeight="1">
      <c r="A44" s="410" t="s">
        <v>85</v>
      </c>
      <c r="B44" s="250" t="s">
        <v>504</v>
      </c>
      <c r="C44" s="254"/>
      <c r="D44" s="254">
        <v>4584</v>
      </c>
      <c r="E44" s="254">
        <v>4584</v>
      </c>
      <c r="F44" s="406">
        <f t="shared" si="0"/>
        <v>100</v>
      </c>
    </row>
    <row r="45" spans="1:6" ht="15" customHeight="1">
      <c r="A45" s="410" t="s">
        <v>87</v>
      </c>
      <c r="B45" s="250" t="s">
        <v>522</v>
      </c>
      <c r="C45" s="254"/>
      <c r="D45" s="254">
        <v>30</v>
      </c>
      <c r="E45" s="254">
        <v>30</v>
      </c>
      <c r="F45" s="406">
        <f t="shared" si="0"/>
        <v>100</v>
      </c>
    </row>
    <row r="46" spans="1:6" ht="15" customHeight="1">
      <c r="A46" s="410" t="s">
        <v>89</v>
      </c>
      <c r="B46" s="250" t="s">
        <v>293</v>
      </c>
      <c r="C46" s="254">
        <v>6500</v>
      </c>
      <c r="D46" s="254">
        <v>6500</v>
      </c>
      <c r="E46" s="254">
        <v>4102</v>
      </c>
      <c r="F46" s="406">
        <f t="shared" si="0"/>
        <v>63.10769230769231</v>
      </c>
    </row>
    <row r="47" spans="1:6" ht="15" customHeight="1">
      <c r="A47" s="410" t="s">
        <v>91</v>
      </c>
      <c r="B47" s="250" t="s">
        <v>281</v>
      </c>
      <c r="C47" s="254">
        <v>70000</v>
      </c>
      <c r="D47" s="254">
        <v>70000</v>
      </c>
      <c r="E47" s="254">
        <v>52929</v>
      </c>
      <c r="F47" s="406">
        <f t="shared" si="0"/>
        <v>75.61285714285715</v>
      </c>
    </row>
    <row r="48" spans="1:6" ht="15" customHeight="1">
      <c r="A48" s="410" t="s">
        <v>93</v>
      </c>
      <c r="B48" s="250" t="s">
        <v>407</v>
      </c>
      <c r="C48" s="254">
        <v>6860</v>
      </c>
      <c r="D48" s="254">
        <v>6860</v>
      </c>
      <c r="E48" s="254">
        <v>25843</v>
      </c>
      <c r="F48" s="406">
        <f t="shared" si="0"/>
        <v>376.7201166180758</v>
      </c>
    </row>
    <row r="49" spans="1:6" ht="15" customHeight="1">
      <c r="A49" s="410" t="s">
        <v>94</v>
      </c>
      <c r="B49" s="250" t="s">
        <v>505</v>
      </c>
      <c r="C49" s="254"/>
      <c r="D49" s="254">
        <v>453</v>
      </c>
      <c r="E49" s="254">
        <v>453</v>
      </c>
      <c r="F49" s="406">
        <f t="shared" si="0"/>
        <v>100</v>
      </c>
    </row>
    <row r="50" spans="1:6" ht="15" customHeight="1">
      <c r="A50" s="410" t="s">
        <v>96</v>
      </c>
      <c r="B50" s="250" t="s">
        <v>408</v>
      </c>
      <c r="C50" s="254">
        <v>9000</v>
      </c>
      <c r="D50" s="254">
        <v>9000</v>
      </c>
      <c r="E50" s="254">
        <v>4728</v>
      </c>
      <c r="F50" s="406">
        <f t="shared" si="0"/>
        <v>52.53333333333333</v>
      </c>
    </row>
    <row r="51" spans="1:6" ht="15" customHeight="1">
      <c r="A51" s="410" t="s">
        <v>98</v>
      </c>
      <c r="B51" s="250" t="s">
        <v>506</v>
      </c>
      <c r="C51" s="254"/>
      <c r="D51" s="254">
        <v>304867</v>
      </c>
      <c r="E51" s="254">
        <v>304867</v>
      </c>
      <c r="F51" s="406">
        <f t="shared" si="0"/>
        <v>100</v>
      </c>
    </row>
    <row r="52" spans="1:6" ht="15" customHeight="1" thickBot="1">
      <c r="A52" s="410" t="s">
        <v>100</v>
      </c>
      <c r="B52" s="255" t="s">
        <v>409</v>
      </c>
      <c r="C52" s="256">
        <v>714070</v>
      </c>
      <c r="D52" s="256">
        <v>869008</v>
      </c>
      <c r="E52" s="256"/>
      <c r="F52" s="407"/>
    </row>
    <row r="53" spans="1:6" ht="15" customHeight="1" thickBot="1">
      <c r="A53" s="410" t="s">
        <v>102</v>
      </c>
      <c r="B53" s="257" t="s">
        <v>20</v>
      </c>
      <c r="C53" s="258">
        <f>SUM(C12:C52)</f>
        <v>2722256</v>
      </c>
      <c r="D53" s="258">
        <f>SUM(D12:D52)</f>
        <v>3657872</v>
      </c>
      <c r="E53" s="258">
        <f>SUM(E12:E52)</f>
        <v>1547178</v>
      </c>
      <c r="F53" s="687">
        <f t="shared" si="0"/>
        <v>42.29721543017361</v>
      </c>
    </row>
    <row r="54" spans="1:2" ht="15" customHeight="1">
      <c r="A54" s="264"/>
      <c r="B54" s="263"/>
    </row>
    <row r="55" spans="1:2" ht="15" customHeight="1">
      <c r="A55" s="264"/>
      <c r="B55" s="263"/>
    </row>
    <row r="56" spans="1:2" ht="15" customHeight="1">
      <c r="A56" s="264"/>
      <c r="B56" s="263"/>
    </row>
    <row r="57" spans="1:2" ht="13.5" customHeight="1">
      <c r="A57" s="264"/>
      <c r="B57" s="263"/>
    </row>
    <row r="58" spans="1:2" ht="15" customHeight="1" hidden="1">
      <c r="A58" s="264"/>
      <c r="B58" s="263"/>
    </row>
    <row r="59" spans="1:2" ht="15" customHeight="1" hidden="1">
      <c r="A59" s="264"/>
      <c r="B59" s="263"/>
    </row>
    <row r="60" spans="1:2" ht="15" customHeight="1" hidden="1">
      <c r="A60" s="264"/>
      <c r="B60" s="263"/>
    </row>
    <row r="61" spans="1:2" ht="15" customHeight="1">
      <c r="A61" s="264"/>
      <c r="B61" s="263"/>
    </row>
    <row r="62" spans="1:6" ht="15" customHeight="1">
      <c r="A62" s="877" t="s">
        <v>410</v>
      </c>
      <c r="B62" s="877"/>
      <c r="C62" s="877"/>
      <c r="D62" s="877"/>
      <c r="E62" s="877"/>
      <c r="F62" s="877"/>
    </row>
    <row r="63" spans="1:2" ht="15" customHeight="1">
      <c r="A63" s="264"/>
      <c r="B63" s="380"/>
    </row>
    <row r="64" spans="1:2" ht="15" customHeight="1">
      <c r="A64" s="264"/>
      <c r="B64" s="380"/>
    </row>
    <row r="65" spans="1:6" ht="15" customHeight="1" thickBot="1">
      <c r="A65" s="264"/>
      <c r="B65" s="264"/>
      <c r="D65" s="851" t="s">
        <v>770</v>
      </c>
      <c r="E65" s="851"/>
      <c r="F65" s="851"/>
    </row>
    <row r="66" spans="1:6" ht="15" customHeight="1" thickBot="1">
      <c r="A66" s="395"/>
      <c r="B66" s="396" t="s">
        <v>0</v>
      </c>
      <c r="C66" s="397" t="s">
        <v>1</v>
      </c>
      <c r="D66" s="398" t="s">
        <v>22</v>
      </c>
      <c r="E66" s="398" t="s">
        <v>23</v>
      </c>
      <c r="F66" s="399" t="s">
        <v>24</v>
      </c>
    </row>
    <row r="67" spans="1:6" ht="24.75" customHeight="1" thickBot="1">
      <c r="A67" s="688"/>
      <c r="B67" s="401" t="s">
        <v>411</v>
      </c>
      <c r="C67" s="402" t="s">
        <v>28</v>
      </c>
      <c r="D67" s="403" t="s">
        <v>520</v>
      </c>
      <c r="E67" s="403" t="s">
        <v>493</v>
      </c>
      <c r="F67" s="404" t="s">
        <v>29</v>
      </c>
    </row>
    <row r="68" spans="1:6" ht="15" customHeight="1">
      <c r="A68" s="410" t="s">
        <v>104</v>
      </c>
      <c r="B68" s="690" t="s">
        <v>412</v>
      </c>
      <c r="C68" s="259">
        <f>SUM(C69:C98)</f>
        <v>1538839</v>
      </c>
      <c r="D68" s="259">
        <f>SUM(D69:D102)</f>
        <v>1752722</v>
      </c>
      <c r="E68" s="259">
        <f>SUM(E69:E102)</f>
        <v>589057</v>
      </c>
      <c r="F68" s="694">
        <f aca="true" t="shared" si="1" ref="F68:F126">E68/D68*100</f>
        <v>33.60812496220165</v>
      </c>
    </row>
    <row r="69" spans="1:6" ht="15" customHeight="1">
      <c r="A69" s="410" t="s">
        <v>105</v>
      </c>
      <c r="B69" s="250" t="s">
        <v>413</v>
      </c>
      <c r="C69" s="260">
        <v>24333</v>
      </c>
      <c r="D69" s="260">
        <v>24333</v>
      </c>
      <c r="E69" s="260">
        <v>11842</v>
      </c>
      <c r="F69" s="406">
        <f t="shared" si="1"/>
        <v>48.66642008794641</v>
      </c>
    </row>
    <row r="70" spans="1:6" ht="15" customHeight="1">
      <c r="A70" s="410" t="s">
        <v>107</v>
      </c>
      <c r="B70" s="252" t="s">
        <v>414</v>
      </c>
      <c r="C70" s="254">
        <v>108557</v>
      </c>
      <c r="D70" s="254">
        <v>108557</v>
      </c>
      <c r="E70" s="254"/>
      <c r="F70" s="406"/>
    </row>
    <row r="71" spans="1:6" ht="15" customHeight="1">
      <c r="A71" s="410" t="s">
        <v>109</v>
      </c>
      <c r="B71" s="252" t="s">
        <v>415</v>
      </c>
      <c r="C71" s="254">
        <v>175239</v>
      </c>
      <c r="D71" s="254">
        <v>175239</v>
      </c>
      <c r="E71" s="254">
        <v>44115</v>
      </c>
      <c r="F71" s="406">
        <f t="shared" si="1"/>
        <v>25.17419067673292</v>
      </c>
    </row>
    <row r="72" spans="1:6" ht="15" customHeight="1">
      <c r="A72" s="410" t="s">
        <v>111</v>
      </c>
      <c r="B72" s="252" t="s">
        <v>507</v>
      </c>
      <c r="C72" s="254">
        <v>335591</v>
      </c>
      <c r="D72" s="254">
        <f>335591-214800+21615</f>
        <v>142406</v>
      </c>
      <c r="E72" s="254">
        <f>62068+80113</f>
        <v>142181</v>
      </c>
      <c r="F72" s="406">
        <f t="shared" si="1"/>
        <v>99.84200103928205</v>
      </c>
    </row>
    <row r="73" spans="1:6" ht="15" customHeight="1">
      <c r="A73" s="410" t="s">
        <v>113</v>
      </c>
      <c r="B73" s="252" t="s">
        <v>462</v>
      </c>
      <c r="C73" s="254"/>
      <c r="D73" s="254">
        <v>397698</v>
      </c>
      <c r="E73" s="254">
        <v>25580</v>
      </c>
      <c r="F73" s="406">
        <f t="shared" si="1"/>
        <v>6.432016253539118</v>
      </c>
    </row>
    <row r="74" spans="1:6" ht="15" customHeight="1">
      <c r="A74" s="410" t="s">
        <v>115</v>
      </c>
      <c r="B74" s="252" t="s">
        <v>463</v>
      </c>
      <c r="C74" s="254"/>
      <c r="D74" s="254">
        <v>221930</v>
      </c>
      <c r="E74" s="254">
        <v>1518</v>
      </c>
      <c r="F74" s="406">
        <f t="shared" si="1"/>
        <v>0.683999459288965</v>
      </c>
    </row>
    <row r="75" spans="1:6" ht="15" customHeight="1">
      <c r="A75" s="410" t="s">
        <v>117</v>
      </c>
      <c r="B75" s="250" t="s">
        <v>416</v>
      </c>
      <c r="C75" s="254">
        <v>157295</v>
      </c>
      <c r="D75" s="254">
        <f>157295+28226</f>
        <v>185521</v>
      </c>
      <c r="E75" s="254">
        <f>180455+24929</f>
        <v>205384</v>
      </c>
      <c r="F75" s="406">
        <f t="shared" si="1"/>
        <v>110.70660464314012</v>
      </c>
    </row>
    <row r="76" spans="1:6" ht="25.5">
      <c r="A76" s="410" t="s">
        <v>119</v>
      </c>
      <c r="B76" s="253" t="s">
        <v>395</v>
      </c>
      <c r="C76" s="254">
        <v>337866</v>
      </c>
      <c r="D76" s="254">
        <f>337866-9155</f>
        <v>328711</v>
      </c>
      <c r="E76" s="254">
        <v>39096</v>
      </c>
      <c r="F76" s="406">
        <f t="shared" si="1"/>
        <v>11.893730358886682</v>
      </c>
    </row>
    <row r="77" spans="1:6" ht="15" customHeight="1">
      <c r="A77" s="410" t="s">
        <v>121</v>
      </c>
      <c r="B77" s="250" t="s">
        <v>417</v>
      </c>
      <c r="C77" s="254">
        <v>97222</v>
      </c>
      <c r="D77" s="254">
        <f>97222-97222</f>
        <v>0</v>
      </c>
      <c r="E77" s="254">
        <v>14590</v>
      </c>
      <c r="F77" s="406"/>
    </row>
    <row r="78" spans="1:6" ht="15" customHeight="1">
      <c r="A78" s="410" t="s">
        <v>123</v>
      </c>
      <c r="B78" s="250" t="s">
        <v>418</v>
      </c>
      <c r="C78" s="254">
        <v>14590</v>
      </c>
      <c r="D78" s="254">
        <v>14590</v>
      </c>
      <c r="E78" s="254">
        <v>2000</v>
      </c>
      <c r="F78" s="406">
        <f t="shared" si="1"/>
        <v>13.708019191226867</v>
      </c>
    </row>
    <row r="79" spans="1:6" ht="15" customHeight="1">
      <c r="A79" s="410" t="s">
        <v>124</v>
      </c>
      <c r="B79" s="250" t="s">
        <v>419</v>
      </c>
      <c r="C79" s="254">
        <v>6500</v>
      </c>
      <c r="D79" s="254">
        <v>6500</v>
      </c>
      <c r="E79" s="254"/>
      <c r="F79" s="406"/>
    </row>
    <row r="80" spans="1:6" ht="25.5">
      <c r="A80" s="410" t="s">
        <v>126</v>
      </c>
      <c r="B80" s="253" t="s">
        <v>420</v>
      </c>
      <c r="C80" s="254">
        <v>147177</v>
      </c>
      <c r="D80" s="254">
        <v>0</v>
      </c>
      <c r="E80" s="254"/>
      <c r="F80" s="406"/>
    </row>
    <row r="81" spans="1:6" ht="25.5">
      <c r="A81" s="410" t="s">
        <v>130</v>
      </c>
      <c r="B81" s="253" t="s">
        <v>421</v>
      </c>
      <c r="C81" s="254">
        <v>39673</v>
      </c>
      <c r="D81" s="254">
        <v>0</v>
      </c>
      <c r="E81" s="254"/>
      <c r="F81" s="406"/>
    </row>
    <row r="82" spans="1:6" ht="15" customHeight="1">
      <c r="A82" s="410" t="s">
        <v>132</v>
      </c>
      <c r="B82" s="250" t="s">
        <v>401</v>
      </c>
      <c r="C82" s="254">
        <v>14834</v>
      </c>
      <c r="D82" s="254">
        <v>0</v>
      </c>
      <c r="E82" s="254"/>
      <c r="F82" s="406"/>
    </row>
    <row r="83" spans="1:6" ht="15" customHeight="1">
      <c r="A83" s="410" t="s">
        <v>134</v>
      </c>
      <c r="B83" s="250" t="s">
        <v>422</v>
      </c>
      <c r="C83" s="254">
        <v>1499</v>
      </c>
      <c r="D83" s="254">
        <v>1499</v>
      </c>
      <c r="E83" s="254">
        <v>1753</v>
      </c>
      <c r="F83" s="406">
        <f t="shared" si="1"/>
        <v>116.94462975316877</v>
      </c>
    </row>
    <row r="84" spans="1:6" ht="15" customHeight="1">
      <c r="A84" s="410" t="s">
        <v>136</v>
      </c>
      <c r="B84" s="250" t="s">
        <v>508</v>
      </c>
      <c r="C84" s="254"/>
      <c r="D84" s="254">
        <v>3976</v>
      </c>
      <c r="E84" s="254">
        <v>3976</v>
      </c>
      <c r="F84" s="406">
        <f t="shared" si="1"/>
        <v>100</v>
      </c>
    </row>
    <row r="85" spans="1:6" ht="15" customHeight="1">
      <c r="A85" s="410" t="s">
        <v>138</v>
      </c>
      <c r="B85" s="250" t="s">
        <v>423</v>
      </c>
      <c r="C85" s="254">
        <v>18000</v>
      </c>
      <c r="D85" s="254">
        <v>18000</v>
      </c>
      <c r="E85" s="254">
        <v>18161</v>
      </c>
      <c r="F85" s="406">
        <f t="shared" si="1"/>
        <v>100.89444444444445</v>
      </c>
    </row>
    <row r="86" spans="1:6" ht="15" customHeight="1">
      <c r="A86" s="410" t="s">
        <v>139</v>
      </c>
      <c r="B86" s="252" t="s">
        <v>424</v>
      </c>
      <c r="C86" s="254">
        <v>572</v>
      </c>
      <c r="D86" s="254">
        <f>507+200+498</f>
        <v>1205</v>
      </c>
      <c r="E86" s="254">
        <v>1211</v>
      </c>
      <c r="F86" s="406">
        <f t="shared" si="1"/>
        <v>100.49792531120332</v>
      </c>
    </row>
    <row r="87" spans="1:6" ht="15" customHeight="1">
      <c r="A87" s="410" t="s">
        <v>141</v>
      </c>
      <c r="B87" s="252" t="s">
        <v>425</v>
      </c>
      <c r="C87" s="254">
        <v>1000</v>
      </c>
      <c r="D87" s="254">
        <f>1000-906</f>
        <v>94</v>
      </c>
      <c r="E87" s="254"/>
      <c r="F87" s="406">
        <f t="shared" si="1"/>
        <v>0</v>
      </c>
    </row>
    <row r="88" spans="1:6" ht="15" customHeight="1">
      <c r="A88" s="410" t="s">
        <v>143</v>
      </c>
      <c r="B88" s="250" t="s">
        <v>426</v>
      </c>
      <c r="C88" s="254">
        <v>15000</v>
      </c>
      <c r="D88" s="254">
        <f>15000-15000</f>
        <v>0</v>
      </c>
      <c r="E88" s="254"/>
      <c r="F88" s="406"/>
    </row>
    <row r="89" spans="1:6" ht="15" customHeight="1">
      <c r="A89" s="410" t="s">
        <v>145</v>
      </c>
      <c r="B89" s="250" t="s">
        <v>509</v>
      </c>
      <c r="C89" s="254"/>
      <c r="D89" s="254">
        <v>15715</v>
      </c>
      <c r="E89" s="254">
        <v>5011</v>
      </c>
      <c r="F89" s="406">
        <f t="shared" si="1"/>
        <v>31.886732421253576</v>
      </c>
    </row>
    <row r="90" spans="1:6" ht="15" customHeight="1">
      <c r="A90" s="410" t="s">
        <v>147</v>
      </c>
      <c r="B90" s="250" t="s">
        <v>760</v>
      </c>
      <c r="C90" s="254"/>
      <c r="D90" s="254"/>
      <c r="E90" s="254">
        <v>1856</v>
      </c>
      <c r="F90" s="406"/>
    </row>
    <row r="91" spans="1:6" ht="15" customHeight="1">
      <c r="A91" s="410" t="s">
        <v>149</v>
      </c>
      <c r="B91" s="250" t="s">
        <v>761</v>
      </c>
      <c r="C91" s="254"/>
      <c r="D91" s="254"/>
      <c r="E91" s="254">
        <v>288</v>
      </c>
      <c r="F91" s="406"/>
    </row>
    <row r="92" spans="1:6" ht="15" customHeight="1">
      <c r="A92" s="410" t="s">
        <v>151</v>
      </c>
      <c r="B92" s="250" t="s">
        <v>427</v>
      </c>
      <c r="C92" s="254">
        <f>2200+3700</f>
        <v>5900</v>
      </c>
      <c r="D92" s="254">
        <f>2200+3700</f>
        <v>5900</v>
      </c>
      <c r="E92" s="254">
        <v>4855</v>
      </c>
      <c r="F92" s="406">
        <f t="shared" si="1"/>
        <v>82.28813559322033</v>
      </c>
    </row>
    <row r="93" spans="1:6" ht="15" customHeight="1">
      <c r="A93" s="410" t="s">
        <v>153</v>
      </c>
      <c r="B93" s="250" t="s">
        <v>464</v>
      </c>
      <c r="C93" s="254"/>
      <c r="D93" s="254">
        <v>8660</v>
      </c>
      <c r="E93" s="254">
        <v>8660</v>
      </c>
      <c r="F93" s="406">
        <f t="shared" si="1"/>
        <v>100</v>
      </c>
    </row>
    <row r="94" spans="1:6" ht="15" customHeight="1">
      <c r="A94" s="410" t="s">
        <v>155</v>
      </c>
      <c r="B94" s="250" t="s">
        <v>465</v>
      </c>
      <c r="C94" s="254"/>
      <c r="D94" s="254">
        <v>2000</v>
      </c>
      <c r="E94" s="254">
        <v>2000</v>
      </c>
      <c r="F94" s="406">
        <f t="shared" si="1"/>
        <v>100</v>
      </c>
    </row>
    <row r="95" spans="1:6" ht="15" customHeight="1">
      <c r="A95" s="410" t="s">
        <v>157</v>
      </c>
      <c r="B95" s="252" t="s">
        <v>430</v>
      </c>
      <c r="C95" s="254"/>
      <c r="D95" s="254">
        <v>21990</v>
      </c>
      <c r="E95" s="254">
        <v>21990</v>
      </c>
      <c r="F95" s="406">
        <f t="shared" si="1"/>
        <v>100</v>
      </c>
    </row>
    <row r="96" spans="1:6" ht="15" customHeight="1">
      <c r="A96" s="410" t="s">
        <v>159</v>
      </c>
      <c r="B96" s="250" t="s">
        <v>510</v>
      </c>
      <c r="C96" s="254"/>
      <c r="D96" s="254">
        <v>7000</v>
      </c>
      <c r="E96" s="254">
        <v>7000</v>
      </c>
      <c r="F96" s="406">
        <f t="shared" si="1"/>
        <v>100</v>
      </c>
    </row>
    <row r="97" spans="1:6" ht="15" customHeight="1">
      <c r="A97" s="410" t="s">
        <v>161</v>
      </c>
      <c r="B97" s="250" t="s">
        <v>428</v>
      </c>
      <c r="C97" s="254">
        <v>3000</v>
      </c>
      <c r="D97" s="254">
        <v>3000</v>
      </c>
      <c r="E97" s="254">
        <v>3000</v>
      </c>
      <c r="F97" s="406">
        <f t="shared" si="1"/>
        <v>100</v>
      </c>
    </row>
    <row r="98" spans="1:6" ht="30" customHeight="1">
      <c r="A98" s="410" t="s">
        <v>163</v>
      </c>
      <c r="B98" s="253" t="s">
        <v>402</v>
      </c>
      <c r="C98" s="254">
        <v>34991</v>
      </c>
      <c r="D98" s="254">
        <v>34991</v>
      </c>
      <c r="E98" s="254">
        <v>457</v>
      </c>
      <c r="F98" s="406">
        <f t="shared" si="1"/>
        <v>1.3060501271755593</v>
      </c>
    </row>
    <row r="99" spans="1:6" ht="15" customHeight="1">
      <c r="A99" s="410" t="s">
        <v>164</v>
      </c>
      <c r="B99" s="253" t="s">
        <v>466</v>
      </c>
      <c r="C99" s="254"/>
      <c r="D99" s="254">
        <v>2250</v>
      </c>
      <c r="E99" s="254">
        <v>2530</v>
      </c>
      <c r="F99" s="406">
        <f t="shared" si="1"/>
        <v>112.44444444444443</v>
      </c>
    </row>
    <row r="100" spans="1:6" ht="15" customHeight="1">
      <c r="A100" s="410" t="s">
        <v>166</v>
      </c>
      <c r="B100" s="253" t="s">
        <v>511</v>
      </c>
      <c r="C100" s="254"/>
      <c r="D100" s="254">
        <v>12373</v>
      </c>
      <c r="E100" s="254">
        <v>12373</v>
      </c>
      <c r="F100" s="406">
        <f t="shared" si="1"/>
        <v>100</v>
      </c>
    </row>
    <row r="101" spans="1:6" ht="15" customHeight="1">
      <c r="A101" s="410" t="s">
        <v>168</v>
      </c>
      <c r="B101" s="253" t="s">
        <v>512</v>
      </c>
      <c r="C101" s="254"/>
      <c r="D101" s="254">
        <v>4000</v>
      </c>
      <c r="E101" s="254">
        <v>3174</v>
      </c>
      <c r="F101" s="406">
        <f t="shared" si="1"/>
        <v>79.35</v>
      </c>
    </row>
    <row r="102" spans="1:6" ht="15" customHeight="1" thickBot="1">
      <c r="A102" s="410" t="s">
        <v>170</v>
      </c>
      <c r="B102" s="691" t="s">
        <v>513</v>
      </c>
      <c r="C102" s="256"/>
      <c r="D102" s="256">
        <v>4584</v>
      </c>
      <c r="E102" s="256">
        <v>4456</v>
      </c>
      <c r="F102" s="407">
        <f t="shared" si="1"/>
        <v>97.20767888307155</v>
      </c>
    </row>
    <row r="103" spans="1:6" ht="15" customHeight="1">
      <c r="A103" s="410" t="s">
        <v>172</v>
      </c>
      <c r="B103" s="692" t="s">
        <v>429</v>
      </c>
      <c r="C103" s="261">
        <f>SUM(C104:C114)</f>
        <v>212144</v>
      </c>
      <c r="D103" s="261">
        <f>SUM(D104:D114)</f>
        <v>507942</v>
      </c>
      <c r="E103" s="261">
        <f>SUM(E104:E114)</f>
        <v>610343</v>
      </c>
      <c r="F103" s="694">
        <f t="shared" si="1"/>
        <v>120.1599788952282</v>
      </c>
    </row>
    <row r="104" spans="1:6" ht="15" customHeight="1">
      <c r="A104" s="410" t="s">
        <v>174</v>
      </c>
      <c r="B104" s="252" t="s">
        <v>430</v>
      </c>
      <c r="C104" s="254">
        <f>71824-10400</f>
        <v>61424</v>
      </c>
      <c r="D104" s="254">
        <f>71824-10400+2745-21990</f>
        <v>42179</v>
      </c>
      <c r="E104" s="254">
        <v>39859</v>
      </c>
      <c r="F104" s="406">
        <f t="shared" si="1"/>
        <v>94.49963251855189</v>
      </c>
    </row>
    <row r="105" spans="1:6" ht="15" customHeight="1">
      <c r="A105" s="410" t="s">
        <v>176</v>
      </c>
      <c r="B105" s="252" t="s">
        <v>431</v>
      </c>
      <c r="C105" s="254">
        <f>32483-7294</f>
        <v>25189</v>
      </c>
      <c r="D105" s="254">
        <f>32483-7294+49199</f>
        <v>74388</v>
      </c>
      <c r="E105" s="254">
        <v>68882</v>
      </c>
      <c r="F105" s="406">
        <f t="shared" si="1"/>
        <v>92.59826853793622</v>
      </c>
    </row>
    <row r="106" spans="1:6" ht="15" customHeight="1">
      <c r="A106" s="410" t="s">
        <v>178</v>
      </c>
      <c r="B106" s="252" t="s">
        <v>432</v>
      </c>
      <c r="C106" s="254">
        <f>2888-1000</f>
        <v>1888</v>
      </c>
      <c r="D106" s="254">
        <f>2888-1000+3600</f>
        <v>5488</v>
      </c>
      <c r="E106" s="254">
        <v>3500</v>
      </c>
      <c r="F106" s="406">
        <f t="shared" si="1"/>
        <v>63.775510204081634</v>
      </c>
    </row>
    <row r="107" spans="1:6" ht="15" customHeight="1">
      <c r="A107" s="410" t="s">
        <v>180</v>
      </c>
      <c r="B107" s="252" t="s">
        <v>507</v>
      </c>
      <c r="C107" s="254"/>
      <c r="D107" s="254">
        <f>110430+200000</f>
        <v>310430</v>
      </c>
      <c r="E107" s="254">
        <f>414543+19814</f>
        <v>434357</v>
      </c>
      <c r="F107" s="406">
        <f t="shared" si="1"/>
        <v>139.92107721547532</v>
      </c>
    </row>
    <row r="108" spans="1:6" ht="15" customHeight="1">
      <c r="A108" s="410" t="s">
        <v>182</v>
      </c>
      <c r="B108" s="250" t="s">
        <v>416</v>
      </c>
      <c r="C108" s="254"/>
      <c r="D108" s="254"/>
      <c r="E108" s="254">
        <v>8310</v>
      </c>
      <c r="F108" s="406"/>
    </row>
    <row r="109" spans="1:6" ht="15" customHeight="1">
      <c r="A109" s="410" t="s">
        <v>183</v>
      </c>
      <c r="B109" s="250" t="s">
        <v>433</v>
      </c>
      <c r="C109" s="254">
        <v>60000</v>
      </c>
      <c r="D109" s="254">
        <v>0</v>
      </c>
      <c r="E109" s="254">
        <v>1500</v>
      </c>
      <c r="F109" s="406"/>
    </row>
    <row r="110" spans="1:6" ht="15" customHeight="1">
      <c r="A110" s="410" t="s">
        <v>185</v>
      </c>
      <c r="B110" s="250" t="s">
        <v>434</v>
      </c>
      <c r="C110" s="254">
        <v>36578</v>
      </c>
      <c r="D110" s="254">
        <f>36578-14666</f>
        <v>21912</v>
      </c>
      <c r="E110" s="254">
        <v>27043</v>
      </c>
      <c r="F110" s="406">
        <f t="shared" si="1"/>
        <v>123.41639284410368</v>
      </c>
    </row>
    <row r="111" spans="1:6" ht="15" customHeight="1">
      <c r="A111" s="410" t="s">
        <v>187</v>
      </c>
      <c r="B111" s="250" t="s">
        <v>514</v>
      </c>
      <c r="C111" s="254"/>
      <c r="D111" s="254">
        <v>2688</v>
      </c>
      <c r="E111" s="254">
        <v>2688</v>
      </c>
      <c r="F111" s="406">
        <f t="shared" si="1"/>
        <v>100</v>
      </c>
    </row>
    <row r="112" spans="1:6" ht="15" customHeight="1">
      <c r="A112" s="410" t="s">
        <v>189</v>
      </c>
      <c r="B112" s="250" t="s">
        <v>515</v>
      </c>
      <c r="C112" s="254">
        <v>6860</v>
      </c>
      <c r="D112" s="254">
        <v>6860</v>
      </c>
      <c r="E112" s="254">
        <v>2729</v>
      </c>
      <c r="F112" s="406">
        <f t="shared" si="1"/>
        <v>39.78134110787172</v>
      </c>
    </row>
    <row r="113" spans="1:6" ht="15" customHeight="1">
      <c r="A113" s="410" t="s">
        <v>191</v>
      </c>
      <c r="B113" s="250" t="s">
        <v>516</v>
      </c>
      <c r="C113" s="254"/>
      <c r="D113" s="254">
        <f>3653+1000</f>
        <v>4653</v>
      </c>
      <c r="E113" s="254"/>
      <c r="F113" s="406"/>
    </row>
    <row r="114" spans="1:6" ht="15" customHeight="1" thickBot="1">
      <c r="A114" s="410" t="s">
        <v>193</v>
      </c>
      <c r="B114" s="255" t="s">
        <v>435</v>
      </c>
      <c r="C114" s="256">
        <f>23205-3000</f>
        <v>20205</v>
      </c>
      <c r="D114" s="256">
        <f>23205-3000+19139</f>
        <v>39344</v>
      </c>
      <c r="E114" s="256">
        <f>21475</f>
        <v>21475</v>
      </c>
      <c r="F114" s="407">
        <f t="shared" si="1"/>
        <v>54.58265555103701</v>
      </c>
    </row>
    <row r="115" spans="1:6" ht="15" customHeight="1">
      <c r="A115" s="410" t="s">
        <v>195</v>
      </c>
      <c r="B115" s="692" t="s">
        <v>436</v>
      </c>
      <c r="C115" s="261">
        <f>SUM(C116:C125)</f>
        <v>971273</v>
      </c>
      <c r="D115" s="261">
        <f>SUM(D116:D125)</f>
        <v>1383155</v>
      </c>
      <c r="E115" s="261">
        <f>SUM(E116:E125)</f>
        <v>544018</v>
      </c>
      <c r="F115" s="694">
        <f t="shared" si="1"/>
        <v>39.33167287831082</v>
      </c>
    </row>
    <row r="116" spans="1:6" ht="15" customHeight="1">
      <c r="A116" s="410" t="s">
        <v>197</v>
      </c>
      <c r="B116" s="250" t="s">
        <v>292</v>
      </c>
      <c r="C116" s="254">
        <v>70000</v>
      </c>
      <c r="D116" s="254">
        <v>70000</v>
      </c>
      <c r="E116" s="254">
        <v>53943</v>
      </c>
      <c r="F116" s="406">
        <f t="shared" si="1"/>
        <v>77.06142857142856</v>
      </c>
    </row>
    <row r="117" spans="1:6" ht="15" customHeight="1">
      <c r="A117" s="410" t="s">
        <v>199</v>
      </c>
      <c r="B117" s="250" t="s">
        <v>287</v>
      </c>
      <c r="C117" s="254">
        <v>5000</v>
      </c>
      <c r="D117" s="254">
        <v>5000</v>
      </c>
      <c r="E117" s="254">
        <v>2000</v>
      </c>
      <c r="F117" s="406">
        <f t="shared" si="1"/>
        <v>40</v>
      </c>
    </row>
    <row r="118" spans="1:6" ht="15" customHeight="1">
      <c r="A118" s="410" t="s">
        <v>201</v>
      </c>
      <c r="B118" s="250" t="s">
        <v>467</v>
      </c>
      <c r="C118" s="254">
        <v>182203</v>
      </c>
      <c r="D118" s="254">
        <v>182203</v>
      </c>
      <c r="E118" s="254">
        <v>121469</v>
      </c>
      <c r="F118" s="406">
        <f t="shared" si="1"/>
        <v>66.66684961279452</v>
      </c>
    </row>
    <row r="119" spans="1:6" ht="15" customHeight="1">
      <c r="A119" s="410" t="s">
        <v>203</v>
      </c>
      <c r="B119" s="250" t="s">
        <v>517</v>
      </c>
      <c r="C119" s="254"/>
      <c r="D119" s="254">
        <f>25600+15000</f>
        <v>40600</v>
      </c>
      <c r="E119" s="254"/>
      <c r="F119" s="406"/>
    </row>
    <row r="120" spans="1:6" ht="15" customHeight="1">
      <c r="A120" s="410" t="s">
        <v>205</v>
      </c>
      <c r="B120" s="250" t="s">
        <v>518</v>
      </c>
      <c r="C120" s="254"/>
      <c r="D120" s="254">
        <v>2642</v>
      </c>
      <c r="E120" s="254"/>
      <c r="F120" s="406"/>
    </row>
    <row r="121" spans="1:6" ht="15" customHeight="1">
      <c r="A121" s="410" t="s">
        <v>207</v>
      </c>
      <c r="B121" s="250" t="s">
        <v>772</v>
      </c>
      <c r="C121" s="254"/>
      <c r="D121" s="254"/>
      <c r="E121" s="254">
        <v>12040</v>
      </c>
      <c r="F121" s="406"/>
    </row>
    <row r="122" spans="1:6" ht="15" customHeight="1">
      <c r="A122" s="410" t="s">
        <v>209</v>
      </c>
      <c r="B122" s="250" t="s">
        <v>773</v>
      </c>
      <c r="C122" s="254"/>
      <c r="D122" s="254"/>
      <c r="E122" s="254">
        <v>382</v>
      </c>
      <c r="F122" s="406"/>
    </row>
    <row r="123" spans="1:6" ht="15" customHeight="1">
      <c r="A123" s="410" t="s">
        <v>211</v>
      </c>
      <c r="B123" s="250" t="s">
        <v>437</v>
      </c>
      <c r="C123" s="254"/>
      <c r="D123" s="254">
        <v>500</v>
      </c>
      <c r="E123" s="254">
        <v>500</v>
      </c>
      <c r="F123" s="406">
        <f t="shared" si="1"/>
        <v>100</v>
      </c>
    </row>
    <row r="124" spans="1:6" ht="15" customHeight="1">
      <c r="A124" s="410" t="s">
        <v>213</v>
      </c>
      <c r="B124" s="250" t="s">
        <v>519</v>
      </c>
      <c r="C124" s="254"/>
      <c r="D124" s="254">
        <v>304867</v>
      </c>
      <c r="E124" s="254">
        <v>353684</v>
      </c>
      <c r="F124" s="406">
        <f t="shared" si="1"/>
        <v>116.01255629504013</v>
      </c>
    </row>
    <row r="125" spans="1:6" ht="15" customHeight="1" thickBot="1">
      <c r="A125" s="410" t="s">
        <v>215</v>
      </c>
      <c r="B125" s="255" t="s">
        <v>438</v>
      </c>
      <c r="C125" s="256">
        <v>714070</v>
      </c>
      <c r="D125" s="256">
        <f>1034877-39395-15000-3600-1700-4765-19139-2688-110430-28226-7000-21615-3976</f>
        <v>777343</v>
      </c>
      <c r="E125" s="256"/>
      <c r="F125" s="407"/>
    </row>
    <row r="126" spans="1:6" ht="15" customHeight="1" thickBot="1">
      <c r="A126" s="689" t="s">
        <v>216</v>
      </c>
      <c r="B126" s="693" t="s">
        <v>20</v>
      </c>
      <c r="C126" s="262">
        <f>C68+C103+C115</f>
        <v>2722256</v>
      </c>
      <c r="D126" s="262">
        <f>D68+D103+D115</f>
        <v>3643819</v>
      </c>
      <c r="E126" s="262">
        <f>E68+E103+E115</f>
        <v>1743418</v>
      </c>
      <c r="F126" s="408">
        <f t="shared" si="1"/>
        <v>47.84590013938673</v>
      </c>
    </row>
    <row r="127" ht="12.75" customHeight="1"/>
    <row r="128" ht="12.75" customHeight="1"/>
  </sheetData>
  <mergeCells count="4">
    <mergeCell ref="A5:F5"/>
    <mergeCell ref="A62:F62"/>
    <mergeCell ref="D9:F9"/>
    <mergeCell ref="D65:F65"/>
  </mergeCells>
  <printOptions horizontalCentered="1"/>
  <pageMargins left="0.28" right="0.17" top="0.54" bottom="0.36" header="0.37" footer="0.54"/>
  <pageSetup horizontalDpi="600" verticalDpi="600" orientation="portrait" paperSize="9" scale="76" r:id="rId1"/>
  <headerFooter alignWithMargins="0">
    <oddHeader>&amp;L&amp;9 8. melléklet a ..../.....(.....) önkormányzati rendelethez&amp;C&amp;"Arial CE,Félkövér"&amp;11
&amp;R
</oddHeader>
  </headerFooter>
  <rowBreaks count="1" manualBreakCount="1">
    <brk id="6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875" style="0" bestFit="1" customWidth="1"/>
    <col min="2" max="2" width="42.875" style="0" customWidth="1"/>
    <col min="3" max="8" width="12.25390625" style="0" customWidth="1"/>
    <col min="9" max="9" width="10.75390625" style="0" customWidth="1"/>
  </cols>
  <sheetData>
    <row r="1" spans="2:8" ht="15.75">
      <c r="B1" s="3" t="s">
        <v>769</v>
      </c>
      <c r="C1" s="4"/>
      <c r="D1" s="4"/>
      <c r="E1" s="4"/>
      <c r="F1" s="4"/>
      <c r="G1" s="4"/>
      <c r="H1" s="4"/>
    </row>
    <row r="2" spans="2:8" ht="15.75">
      <c r="B2" s="4"/>
      <c r="C2" s="4"/>
      <c r="D2" s="4"/>
      <c r="E2" s="4"/>
      <c r="F2" s="4"/>
      <c r="G2" s="4"/>
      <c r="H2" s="4"/>
    </row>
    <row r="3" spans="2:9" ht="15.75">
      <c r="B3" s="5"/>
      <c r="C3" s="6"/>
      <c r="D3" s="6"/>
      <c r="E3" s="6"/>
      <c r="F3" s="6"/>
      <c r="G3" s="6"/>
      <c r="H3" s="7"/>
      <c r="I3" s="7"/>
    </row>
    <row r="4" spans="2:8" ht="13.5" thickBot="1">
      <c r="B4" s="8"/>
      <c r="C4" s="8"/>
      <c r="D4" s="8"/>
      <c r="E4" s="8"/>
      <c r="F4" s="8"/>
      <c r="G4" s="8"/>
      <c r="H4" s="8"/>
    </row>
    <row r="5" spans="1:8" ht="43.5" thickBot="1">
      <c r="A5" s="290" t="s">
        <v>2</v>
      </c>
      <c r="B5" s="294" t="s">
        <v>3</v>
      </c>
      <c r="C5" s="9" t="s">
        <v>16</v>
      </c>
      <c r="D5" s="10" t="s">
        <v>17</v>
      </c>
      <c r="E5" s="10" t="s">
        <v>18</v>
      </c>
      <c r="F5" s="10" t="s">
        <v>454</v>
      </c>
      <c r="G5" s="10" t="s">
        <v>455</v>
      </c>
      <c r="H5" s="11" t="s">
        <v>526</v>
      </c>
    </row>
    <row r="6" spans="1:8" ht="14.25">
      <c r="A6" s="302" t="s">
        <v>446</v>
      </c>
      <c r="B6" s="295" t="s">
        <v>5</v>
      </c>
      <c r="C6" s="296">
        <v>14</v>
      </c>
      <c r="D6" s="296">
        <v>14</v>
      </c>
      <c r="E6" s="296">
        <v>14</v>
      </c>
      <c r="F6" s="296">
        <v>14</v>
      </c>
      <c r="G6" s="296">
        <v>14</v>
      </c>
      <c r="H6" s="297">
        <v>14</v>
      </c>
    </row>
    <row r="7" spans="1:8" ht="14.25">
      <c r="A7" s="302" t="s">
        <v>447</v>
      </c>
      <c r="B7" s="298" t="s">
        <v>7</v>
      </c>
      <c r="C7" s="12">
        <v>17</v>
      </c>
      <c r="D7" s="12">
        <v>17</v>
      </c>
      <c r="E7" s="12">
        <v>17</v>
      </c>
      <c r="F7" s="12">
        <v>17</v>
      </c>
      <c r="G7" s="12">
        <v>17</v>
      </c>
      <c r="H7" s="13">
        <v>16</v>
      </c>
    </row>
    <row r="8" spans="1:8" ht="14.25">
      <c r="A8" s="302" t="s">
        <v>448</v>
      </c>
      <c r="B8" s="298" t="s">
        <v>9</v>
      </c>
      <c r="C8" s="12">
        <v>28</v>
      </c>
      <c r="D8" s="12">
        <v>28</v>
      </c>
      <c r="E8" s="12">
        <v>28</v>
      </c>
      <c r="F8" s="12">
        <v>28</v>
      </c>
      <c r="G8" s="12">
        <v>28</v>
      </c>
      <c r="H8" s="13">
        <v>28</v>
      </c>
    </row>
    <row r="9" spans="1:8" ht="14.25">
      <c r="A9" s="302" t="s">
        <v>449</v>
      </c>
      <c r="B9" s="298" t="s">
        <v>11</v>
      </c>
      <c r="C9" s="12">
        <v>48</v>
      </c>
      <c r="D9" s="12">
        <f>48-10</f>
        <v>38</v>
      </c>
      <c r="E9" s="12">
        <v>38</v>
      </c>
      <c r="F9" s="12">
        <v>38</v>
      </c>
      <c r="G9" s="12">
        <v>38</v>
      </c>
      <c r="H9" s="13">
        <v>38</v>
      </c>
    </row>
    <row r="10" spans="1:8" ht="14.25">
      <c r="A10" s="302" t="s">
        <v>450</v>
      </c>
      <c r="B10" s="298" t="s">
        <v>442</v>
      </c>
      <c r="C10" s="14">
        <f>71-1</f>
        <v>70</v>
      </c>
      <c r="D10" s="14">
        <f>68+3</f>
        <v>71</v>
      </c>
      <c r="E10" s="14">
        <f>SUM(E11+E15)</f>
        <v>71</v>
      </c>
      <c r="F10" s="14">
        <f>SUM(F11+F15)</f>
        <v>70</v>
      </c>
      <c r="G10" s="14">
        <f>SUM(G11+G15)</f>
        <v>75</v>
      </c>
      <c r="H10" s="303">
        <v>75</v>
      </c>
    </row>
    <row r="11" spans="1:8" ht="14.25">
      <c r="A11" s="302" t="s">
        <v>444</v>
      </c>
      <c r="B11" s="375" t="s">
        <v>445</v>
      </c>
      <c r="C11" s="376">
        <v>70</v>
      </c>
      <c r="D11" s="376">
        <v>71</v>
      </c>
      <c r="E11" s="376">
        <v>71</v>
      </c>
      <c r="F11" s="376">
        <v>70</v>
      </c>
      <c r="G11" s="377">
        <v>70</v>
      </c>
      <c r="H11" s="378">
        <v>70</v>
      </c>
    </row>
    <row r="12" spans="1:8" ht="14.25">
      <c r="A12" s="291" t="s">
        <v>451</v>
      </c>
      <c r="B12" s="298" t="s">
        <v>13</v>
      </c>
      <c r="C12" s="12">
        <v>76</v>
      </c>
      <c r="D12" s="12">
        <f>76+2</f>
        <v>78</v>
      </c>
      <c r="E12" s="12">
        <v>0</v>
      </c>
      <c r="F12" s="12">
        <v>0</v>
      </c>
      <c r="G12" s="14">
        <v>0</v>
      </c>
      <c r="H12" s="2">
        <v>0</v>
      </c>
    </row>
    <row r="13" spans="1:8" ht="14.25">
      <c r="A13" s="291" t="s">
        <v>452</v>
      </c>
      <c r="B13" s="298" t="s">
        <v>14</v>
      </c>
      <c r="C13" s="12">
        <v>119</v>
      </c>
      <c r="D13" s="12">
        <v>119</v>
      </c>
      <c r="E13" s="12">
        <v>0</v>
      </c>
      <c r="F13" s="12">
        <v>0</v>
      </c>
      <c r="G13" s="12">
        <v>0</v>
      </c>
      <c r="H13" s="2">
        <v>0</v>
      </c>
    </row>
    <row r="14" spans="1:8" ht="14.25">
      <c r="A14" s="291" t="s">
        <v>453</v>
      </c>
      <c r="B14" s="298" t="s">
        <v>15</v>
      </c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2">
        <v>5</v>
      </c>
    </row>
    <row r="15" spans="1:8" ht="14.25">
      <c r="A15" s="302" t="s">
        <v>443</v>
      </c>
      <c r="B15" s="375" t="s">
        <v>441</v>
      </c>
      <c r="C15" s="376">
        <v>0</v>
      </c>
      <c r="D15" s="376">
        <v>0</v>
      </c>
      <c r="E15" s="376">
        <v>0</v>
      </c>
      <c r="F15" s="376">
        <v>0</v>
      </c>
      <c r="G15" s="379">
        <v>5</v>
      </c>
      <c r="H15" s="378">
        <v>5</v>
      </c>
    </row>
    <row r="16" spans="1:8" ht="15" thickBot="1">
      <c r="A16" s="292"/>
      <c r="B16" s="299" t="s">
        <v>19</v>
      </c>
      <c r="C16" s="15">
        <v>328</v>
      </c>
      <c r="D16" s="15">
        <v>328</v>
      </c>
      <c r="E16" s="15">
        <v>328</v>
      </c>
      <c r="F16" s="15">
        <v>328</v>
      </c>
      <c r="G16" s="15">
        <v>328</v>
      </c>
      <c r="H16" s="16">
        <v>328</v>
      </c>
    </row>
    <row r="17" spans="1:8" ht="15" thickBot="1">
      <c r="A17" s="293"/>
      <c r="B17" s="300" t="s">
        <v>20</v>
      </c>
      <c r="C17" s="301">
        <f>SUM(C6:C16)</f>
        <v>774</v>
      </c>
      <c r="D17" s="301">
        <f>SUM(D6:D16)</f>
        <v>768</v>
      </c>
      <c r="E17" s="301">
        <f>SUM(E6:E10,E14:E16)</f>
        <v>500</v>
      </c>
      <c r="F17" s="301">
        <f>SUM(F6:F10,F14:F16)</f>
        <v>499</v>
      </c>
      <c r="G17" s="301">
        <f>SUM(G6:G10,G14,G16)</f>
        <v>504</v>
      </c>
      <c r="H17" s="301">
        <f>SUM(H6:H10,H14,H16)</f>
        <v>504</v>
      </c>
    </row>
    <row r="18" spans="2:7" ht="12.75">
      <c r="B18" s="8"/>
      <c r="C18" s="8"/>
      <c r="D18" s="8"/>
      <c r="E18" s="8"/>
      <c r="F18" s="8"/>
      <c r="G18" s="8"/>
    </row>
    <row r="19" spans="2:8" ht="12.75">
      <c r="B19" s="8"/>
      <c r="C19" s="8"/>
      <c r="D19" s="8"/>
      <c r="E19" s="8"/>
      <c r="F19" s="8"/>
      <c r="G19" s="8"/>
      <c r="H19" s="8"/>
    </row>
    <row r="20" spans="3:7" ht="12.75">
      <c r="C20" s="17"/>
      <c r="D20" s="17"/>
      <c r="E20" s="17"/>
      <c r="F20" s="17"/>
      <c r="G20" s="17"/>
    </row>
    <row r="21" spans="2:7" ht="12.75">
      <c r="B21" s="8"/>
      <c r="C21" s="8"/>
      <c r="D21" s="8"/>
      <c r="E21" s="8"/>
      <c r="F21" s="8"/>
      <c r="G21" s="8"/>
    </row>
  </sheetData>
  <sheetProtection/>
  <printOptions/>
  <pageMargins left="0.57" right="0.22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&amp;L&amp;9 9. melléklet a .../...(....)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2014-04-24T12:22:54Z</cp:lastPrinted>
  <dcterms:created xsi:type="dcterms:W3CDTF">1997-01-17T14:02:09Z</dcterms:created>
  <dcterms:modified xsi:type="dcterms:W3CDTF">2014-04-24T13:05:35Z</dcterms:modified>
  <cp:category/>
  <cp:version/>
  <cp:contentType/>
  <cp:contentStatus/>
</cp:coreProperties>
</file>