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75" windowWidth="14220" windowHeight="8325" firstSheet="2" activeTab="4"/>
  </bookViews>
  <sheets>
    <sheet name="1.sz.mérleg " sheetId="1" r:id="rId1"/>
    <sheet name="2.sz.mérleg működési" sheetId="2" r:id="rId2"/>
    <sheet name="3.sz.mérleg felhalmozási" sheetId="3" r:id="rId3"/>
    <sheet name="4.sz.Bev-kiad." sheetId="4" r:id="rId4"/>
    <sheet name="5.sz.címrend" sheetId="5" r:id="rId5"/>
    <sheet name="6.sz.Felhalm." sheetId="6" r:id="rId6"/>
    <sheet name="7.sz.EU-s tám." sheetId="7" r:id="rId7"/>
    <sheet name="8. sz. adósságot keletk." sheetId="8" r:id="rId8"/>
    <sheet name="9-10-11.sz." sheetId="9" r:id="rId9"/>
    <sheet name="12.sz.önként váll.fa." sheetId="10" r:id="rId10"/>
    <sheet name="13.sz.állami tám." sheetId="11" r:id="rId11"/>
    <sheet name="1.tájék.mérleg " sheetId="12" r:id="rId12"/>
    <sheet name="2.tájék.Ragsorolandó kiadás" sheetId="13" r:id="rId13"/>
    <sheet name="3.tájék.kedvezmények" sheetId="14" r:id="rId14"/>
    <sheet name="4.tájék.Ei.felh." sheetId="15" r:id="rId15"/>
    <sheet name="5.sz.tájék.Önkorm. összesítő" sheetId="16" r:id="rId16"/>
    <sheet name="6.sz.tájék.Hivatali összesítő" sheetId="17" r:id="rId17"/>
    <sheet name="7.sz.tájék.kultúra " sheetId="18" r:id="rId18"/>
    <sheet name="8.sz.tájék.szociális" sheetId="19" r:id="rId19"/>
    <sheet name="9.sz.tájék.további szakf_" sheetId="20" r:id="rId20"/>
  </sheets>
  <externalReferences>
    <externalReference r:id="rId23"/>
  </externalReferences>
  <definedNames>
    <definedName name="_xlnm.Print_Area" localSheetId="3">'4.sz.Bev-kiad.'!$A$1:$R$22</definedName>
    <definedName name="_xlnm.Print_Area" localSheetId="17">'7.sz.tájék.kultúra '!$A$1:$I$43</definedName>
    <definedName name="_xlnm.Print_Area" localSheetId="8">'9-10-11.sz.'!$A$1:$D$40</definedName>
  </definedNames>
  <calcPr fullCalcOnLoad="1"/>
</workbook>
</file>

<file path=xl/sharedStrings.xml><?xml version="1.0" encoding="utf-8"?>
<sst xmlns="http://schemas.openxmlformats.org/spreadsheetml/2006/main" count="1485" uniqueCount="817">
  <si>
    <t>Sorszám</t>
  </si>
  <si>
    <t>Megnevezés</t>
  </si>
  <si>
    <t>1.</t>
  </si>
  <si>
    <t>2.</t>
  </si>
  <si>
    <t>3.</t>
  </si>
  <si>
    <t>4.</t>
  </si>
  <si>
    <t>5.</t>
  </si>
  <si>
    <t>Városi Könyvtár</t>
  </si>
  <si>
    <t>6.</t>
  </si>
  <si>
    <t>Várszínház és Művészetek Háza</t>
  </si>
  <si>
    <t>7.</t>
  </si>
  <si>
    <t>Felső Szabolcsi Kórház</t>
  </si>
  <si>
    <t>9.</t>
  </si>
  <si>
    <t>Városi Egészségügyi Alapellátás</t>
  </si>
  <si>
    <t>10.</t>
  </si>
  <si>
    <t>Polgármesteri Hivatal</t>
  </si>
  <si>
    <t xml:space="preserve"> </t>
  </si>
  <si>
    <t>Csillag-Közi Központi Társulási Óvoda</t>
  </si>
  <si>
    <t>Kistérségi Szociális Szolgálat</t>
  </si>
  <si>
    <t>8.</t>
  </si>
  <si>
    <t>11.</t>
  </si>
  <si>
    <t>Összesen:</t>
  </si>
  <si>
    <t>Bevétel megnevezése</t>
  </si>
  <si>
    <t>Kiadás megnevezése</t>
  </si>
  <si>
    <t>I.   Működési bevételek</t>
  </si>
  <si>
    <t>I.  Működési kiadások</t>
  </si>
  <si>
    <t xml:space="preserve">    1.  Intézményi működési bevételek</t>
  </si>
  <si>
    <t xml:space="preserve">      Intézményi kiadások</t>
  </si>
  <si>
    <t xml:space="preserve">      OEP intézmény</t>
  </si>
  <si>
    <t xml:space="preserve">       Iparűzési</t>
  </si>
  <si>
    <t xml:space="preserve">       Kommunális</t>
  </si>
  <si>
    <t>Ebből:</t>
  </si>
  <si>
    <t xml:space="preserve">       Idegenforgalmi</t>
  </si>
  <si>
    <t xml:space="preserve">      Személyi juttatások</t>
  </si>
  <si>
    <t xml:space="preserve">       SZJA </t>
  </si>
  <si>
    <t xml:space="preserve">       Egyéb sajátos bevétel</t>
  </si>
  <si>
    <t xml:space="preserve">       Bírság, pótlék,egyéb</t>
  </si>
  <si>
    <t xml:space="preserve">      Normatív visszafizetés</t>
  </si>
  <si>
    <t>II. Támogatások</t>
  </si>
  <si>
    <t xml:space="preserve">       Kötött felhasználású normatíva</t>
  </si>
  <si>
    <t>II.  Felhalmozási kiadások</t>
  </si>
  <si>
    <t xml:space="preserve">       Tűzoltóság</t>
  </si>
  <si>
    <t xml:space="preserve">       Színház támogatás</t>
  </si>
  <si>
    <t xml:space="preserve">       Központosított </t>
  </si>
  <si>
    <t xml:space="preserve">     3. Pénzügyi befektetések bevételei</t>
  </si>
  <si>
    <t>IV. Támogatás értékű bevétel</t>
  </si>
  <si>
    <t xml:space="preserve">     1. Támogatás értékű működési bevétel</t>
  </si>
  <si>
    <r>
      <t xml:space="preserve">    </t>
    </r>
    <r>
      <rPr>
        <sz val="8"/>
        <rFont val="Arial CE"/>
        <family val="2"/>
      </rPr>
      <t xml:space="preserve"> 2. Támogatás értékű felhalmozási bevétel</t>
    </r>
  </si>
  <si>
    <t>V.  Véglegesen átvett pénzeszköz</t>
  </si>
  <si>
    <t>VI. Támogatási kölcsönök visszatérülése</t>
  </si>
  <si>
    <t>B E V É T E L E K</t>
  </si>
  <si>
    <t>K I A D Á S O K</t>
  </si>
  <si>
    <t>Saját</t>
  </si>
  <si>
    <t>Normatíva</t>
  </si>
  <si>
    <t>Támogatás</t>
  </si>
  <si>
    <t>Hitel</t>
  </si>
  <si>
    <t>Személyi</t>
  </si>
  <si>
    <t>Járulékok</t>
  </si>
  <si>
    <t xml:space="preserve">      </t>
  </si>
  <si>
    <t>Összesen</t>
  </si>
  <si>
    <t xml:space="preserve">Kistérségi Szociális Szolgálat </t>
  </si>
  <si>
    <t>Bevételek</t>
  </si>
  <si>
    <t>Ingatlan értékesítés</t>
  </si>
  <si>
    <t>Kölcsönök visszatérülése</t>
  </si>
  <si>
    <t>Időskorúak, fogyatékkal élők nappali ell. ÉAOP.4.1.3. pályázat</t>
  </si>
  <si>
    <t xml:space="preserve">  </t>
  </si>
  <si>
    <t>Kiadások</t>
  </si>
  <si>
    <t>Kölcsönök nyújtása</t>
  </si>
  <si>
    <t>Hiteltörlesztés</t>
  </si>
  <si>
    <t>Gépkocsi lízingdíj hivatal</t>
  </si>
  <si>
    <t>munkalap</t>
  </si>
  <si>
    <t>Összeg</t>
  </si>
  <si>
    <t>Felvett hitel összege</t>
  </si>
  <si>
    <t>Hitel felvétel időpontja</t>
  </si>
  <si>
    <t>Lejárat időpontja</t>
  </si>
  <si>
    <t>Türelmi idő</t>
  </si>
  <si>
    <t>2008. évi törlesztés</t>
  </si>
  <si>
    <t>Várfürdő beruházáshoz célhitel</t>
  </si>
  <si>
    <t>2004.12.27-2006.12.27</t>
  </si>
  <si>
    <t>2004.12.27-2006.12.27.</t>
  </si>
  <si>
    <t>Szennyvízberuházáshoz célhitel</t>
  </si>
  <si>
    <t>-</t>
  </si>
  <si>
    <t>2005.04.29-2008.03.20.</t>
  </si>
  <si>
    <t>Bessenyei Gimnázium rekonstrukciójához célhitel</t>
  </si>
  <si>
    <t>Utak felújításához célhitel</t>
  </si>
  <si>
    <t>2005.09.29-2007.09.07.</t>
  </si>
  <si>
    <t>2006.08.11-2008.08.10.</t>
  </si>
  <si>
    <t>Járdák felújításához célhitel</t>
  </si>
  <si>
    <t>Panel plusz hitel</t>
  </si>
  <si>
    <t>2006.11.02.-2009.08.31.</t>
  </si>
  <si>
    <t>Támogatás értékű bevétel</t>
  </si>
  <si>
    <t>Tartalékok</t>
  </si>
  <si>
    <t>Aug.</t>
  </si>
  <si>
    <t>Szept.</t>
  </si>
  <si>
    <t>Okt.</t>
  </si>
  <si>
    <t>Nov.</t>
  </si>
  <si>
    <t>Dec.</t>
  </si>
  <si>
    <t>Január</t>
  </si>
  <si>
    <t>Február</t>
  </si>
  <si>
    <t>Április</t>
  </si>
  <si>
    <t xml:space="preserve">Május </t>
  </si>
  <si>
    <t>Június</t>
  </si>
  <si>
    <t>Július</t>
  </si>
  <si>
    <t xml:space="preserve">1. </t>
  </si>
  <si>
    <t>Bevételi előirányzatok</t>
  </si>
  <si>
    <t>Működési bevételek</t>
  </si>
  <si>
    <t>Támogatások</t>
  </si>
  <si>
    <t>Átvett pénzeszköz</t>
  </si>
  <si>
    <t>Előző évi pénzmaradvány</t>
  </si>
  <si>
    <t>Bevételi előirányzat összesen</t>
  </si>
  <si>
    <t>12.</t>
  </si>
  <si>
    <t>Kiadási előirányzatok</t>
  </si>
  <si>
    <t>13.</t>
  </si>
  <si>
    <t>Személyi juttatás</t>
  </si>
  <si>
    <t>14.</t>
  </si>
  <si>
    <t>15.</t>
  </si>
  <si>
    <t>Dologi jellegű kiadások</t>
  </si>
  <si>
    <t>16.</t>
  </si>
  <si>
    <t>17.</t>
  </si>
  <si>
    <t>Támogatások elvonások</t>
  </si>
  <si>
    <t>18.</t>
  </si>
  <si>
    <t>Ellátottak pénzbeli juttatása</t>
  </si>
  <si>
    <t>19.</t>
  </si>
  <si>
    <t>20.</t>
  </si>
  <si>
    <t xml:space="preserve">Hitelek </t>
  </si>
  <si>
    <t>21.</t>
  </si>
  <si>
    <t>Kiadási előirányzat összesen</t>
  </si>
  <si>
    <t>Bevételi jogcím</t>
  </si>
  <si>
    <t>Kedvezmény nélkül elérhető bevétel</t>
  </si>
  <si>
    <t>Kedvezmények összege</t>
  </si>
  <si>
    <t>Kommunális adó</t>
  </si>
  <si>
    <t>IX. Kötvények kibocsátásának bevétele</t>
  </si>
  <si>
    <t>X. Hitelek</t>
  </si>
  <si>
    <t xml:space="preserve">      Felhalmozási célú hitel törlesztése</t>
  </si>
  <si>
    <t>Városközpont funkcióbővítő fejlesztése ÉAOP-5.1.1/D támogatás</t>
  </si>
  <si>
    <t>Városközpont funkcióbővítő fejlesztéséhez kötvény felhasználás</t>
  </si>
  <si>
    <t xml:space="preserve">Időskorúak és fogyatékkal élők nappali ellátása </t>
  </si>
  <si>
    <t>Tompos ltp. 5. és 3. sz. előtti útszakasz felújítása</t>
  </si>
  <si>
    <t>Nagymező utca - Vásártér közötti útszakasz felújítása</t>
  </si>
  <si>
    <t>Szüret út építése csapadékvíz elvezetéssel együtt</t>
  </si>
  <si>
    <t>Dózsa Gy. - Attila úton csapadékvíz elvezető csatorna építése</t>
  </si>
  <si>
    <t>Fürdő utca építése</t>
  </si>
  <si>
    <t>Rangsorolandó kiadások összesen:</t>
  </si>
  <si>
    <t>Felhalmozási célú kamatkiadások</t>
  </si>
  <si>
    <t>Fejlesztési hitel összesen</t>
  </si>
  <si>
    <t>Likviditási hitelek összesen</t>
  </si>
  <si>
    <t>Folyószámlahitel</t>
  </si>
  <si>
    <t>Munkabérhitel</t>
  </si>
  <si>
    <t>Működési hitel</t>
  </si>
  <si>
    <t xml:space="preserve">    Felhalmozási célú hitel felvétele</t>
  </si>
  <si>
    <t xml:space="preserve">      Kamat kiadás</t>
  </si>
  <si>
    <t>XI. Függő, átfutó bevételek</t>
  </si>
  <si>
    <t xml:space="preserve">       Fejlesztési célú, vis maior CÉDE támogatás</t>
  </si>
  <si>
    <t>Felhalmozási kiadások</t>
  </si>
  <si>
    <t>Gépjármű adó</t>
  </si>
  <si>
    <t>Feladat megnevezése</t>
  </si>
  <si>
    <t>Beruházás összköltsége</t>
  </si>
  <si>
    <t>Előző évek ráfordítása</t>
  </si>
  <si>
    <t>Saját erő</t>
  </si>
  <si>
    <t>adatok ezer Ft-ban</t>
  </si>
  <si>
    <t xml:space="preserve">Bevételek </t>
  </si>
  <si>
    <t xml:space="preserve">Kiadások </t>
  </si>
  <si>
    <t>1. Az önkormányzathoz tartozó intézmények felhalmozási bevételei</t>
  </si>
  <si>
    <t>2. Az önkormányzathoz tartozó intézmények felhalmozási kiadásai</t>
  </si>
  <si>
    <t>Civil szervezetek támogatása</t>
  </si>
  <si>
    <t>Ellátottak juttatásai</t>
  </si>
  <si>
    <t>Dologi és támogatás</t>
  </si>
  <si>
    <t>Felhalmo-zás</t>
  </si>
  <si>
    <t>2. Az önállóan működő költségvetési intézmények címrend szerinti engedélyezett létszámkerete</t>
  </si>
  <si>
    <t>1. Az önállóan gazdálkodó és működő költségvetési intézmények címrend szerinti engedélyezett létszámkerete</t>
  </si>
  <si>
    <t xml:space="preserve">     Beruházások</t>
  </si>
  <si>
    <t xml:space="preserve">     Felújítások</t>
  </si>
  <si>
    <t xml:space="preserve">     Egyéb felhalmozási célú kiadások</t>
  </si>
  <si>
    <t>Intézmény neve</t>
  </si>
  <si>
    <t>Pénzma- radvány</t>
  </si>
  <si>
    <t>Támogatás értékű és átvett pénzesz- köz</t>
  </si>
  <si>
    <t>Önkormány-zati támogatás</t>
  </si>
  <si>
    <t>Városközpont funkcióbővítő fejlesztése</t>
  </si>
  <si>
    <t xml:space="preserve">      Működési célú hitel törlesztés</t>
  </si>
  <si>
    <t xml:space="preserve">    Működési célú hitel felvétele</t>
  </si>
  <si>
    <t>A</t>
  </si>
  <si>
    <t>B</t>
  </si>
  <si>
    <t xml:space="preserve">B </t>
  </si>
  <si>
    <t>C</t>
  </si>
  <si>
    <t>D</t>
  </si>
  <si>
    <t>E</t>
  </si>
  <si>
    <t>F</t>
  </si>
  <si>
    <t>G</t>
  </si>
  <si>
    <t>H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</si>
  <si>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</si>
  <si>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</si>
  <si>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</si>
  <si>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</si>
  <si>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</si>
  <si>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</si>
  <si>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</si>
  <si>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</si>
  <si>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</si>
  <si>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</si>
  <si>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</si>
  <si>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</si>
  <si>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</si>
  <si>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</si>
  <si>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</si>
  <si>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</si>
  <si>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</si>
  <si>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</si>
  <si>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</si>
  <si>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</si>
  <si>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</si>
  <si>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</si>
  <si>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</si>
  <si>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I</t>
  </si>
  <si>
    <t>J</t>
  </si>
  <si>
    <t>K</t>
  </si>
  <si>
    <t>L</t>
  </si>
  <si>
    <t>M</t>
  </si>
  <si>
    <t>N</t>
  </si>
  <si>
    <t>O</t>
  </si>
  <si>
    <t>P</t>
  </si>
  <si>
    <t>Q</t>
  </si>
  <si>
    <t>Mindösszesen</t>
  </si>
  <si>
    <t>Egészségügyi Alapellátás</t>
  </si>
  <si>
    <t>Számítástechnikai eszközök beszerzése</t>
  </si>
  <si>
    <t>Időskorúak és fogyatékkal élők nappali ellátása</t>
  </si>
  <si>
    <t xml:space="preserve">Szennyvízcsatorna hálózat építése II. ütem </t>
  </si>
  <si>
    <t>Talajterhelési díj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</si>
  <si>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</si>
  <si>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</si>
  <si>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</si>
  <si>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</si>
  <si>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</si>
  <si>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</si>
  <si>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</si>
  <si>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</si>
  <si>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</si>
  <si>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</si>
  <si>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</si>
  <si>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</si>
  <si>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</si>
  <si>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</si>
  <si>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</si>
  <si>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</si>
  <si>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</si>
  <si>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</si>
  <si>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</si>
  <si>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</si>
  <si>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</si>
  <si>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</si>
  <si>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</si>
  <si>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</si>
  <si>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</si>
  <si>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</si>
  <si>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</si>
  <si>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</si>
  <si>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</si>
  <si>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</si>
  <si>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</si>
  <si>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</si>
  <si>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</si>
  <si>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</si>
  <si>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</si>
  <si>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</si>
  <si>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</si>
  <si>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</si>
  <si>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</si>
  <si>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</si>
  <si>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</si>
  <si>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</si>
  <si>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</si>
  <si>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</si>
  <si>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</si>
  <si>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</si>
  <si>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</si>
  <si>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</si>
  <si>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</si>
  <si>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</si>
  <si>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</si>
  <si>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</si>
  <si>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</si>
  <si>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</si>
  <si>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</si>
  <si>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</si>
  <si>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</si>
  <si>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adatok ezer forintban</t>
  </si>
  <si>
    <t xml:space="preserve">     1. Tárgyi eszközök, immateriális javak értékesítése</t>
  </si>
  <si>
    <t xml:space="preserve">      Ellátottak pénzbeli juttatásai</t>
  </si>
  <si>
    <t>Számítástechn.eszközbeszerzés(okt. intézm.)TIOP-1.1.1-07/1 támogatás</t>
  </si>
  <si>
    <t>Számítástechnikai eszközök beszerzése oktatási intézmények részére</t>
  </si>
  <si>
    <t>ÖNHIKI visszafizetés miatti célhitel</t>
  </si>
  <si>
    <t>Értékpapír ért.,kötvény kibocsátás</t>
  </si>
  <si>
    <t>Felhalmozási és tőkejellegű bevétel</t>
  </si>
  <si>
    <t>Költségvetési bevételek összesen I+II+III+IV+V+VI</t>
  </si>
  <si>
    <t>Támogatások, kiegészítések</t>
  </si>
  <si>
    <t>Költségvetési bevételek összesen:</t>
  </si>
  <si>
    <t>Rövid lejáratú hitelek felvétele</t>
  </si>
  <si>
    <t>Likvid hitelek felvétele</t>
  </si>
  <si>
    <t>Hosszú lejáratú hitelek felvétele</t>
  </si>
  <si>
    <t>Forgatási célú értékpapírok értékesítése</t>
  </si>
  <si>
    <t>Finanszírozási bevételek (16+…+24)</t>
  </si>
  <si>
    <t>ÖSSZES BEVÉTEL (13+14+15+25)</t>
  </si>
  <si>
    <t>Költségvetési hiány:</t>
  </si>
  <si>
    <t>Személyi juttatások</t>
  </si>
  <si>
    <t>Munkaadókat terhelő járulék</t>
  </si>
  <si>
    <t>Pénzmaradvány átadás</t>
  </si>
  <si>
    <t>Működési célú kamatkiadások</t>
  </si>
  <si>
    <t>Költségvetési kiadások összesen:</t>
  </si>
  <si>
    <t>Rövid lejáratú hitelek törlesztése</t>
  </si>
  <si>
    <t>Likvid hitelek törlesztése</t>
  </si>
  <si>
    <t>Hosszú lejáratú hitelek törlesztése</t>
  </si>
  <si>
    <t>Forgatási célú értékpapírok vásárlása</t>
  </si>
  <si>
    <t>Függő, átfutó, kiegyenlítő kiadások</t>
  </si>
  <si>
    <t>Finanszírozási kiadások (14+…+24)</t>
  </si>
  <si>
    <t>ÖSSZES KIADÁS (13+25)</t>
  </si>
  <si>
    <t>Költségvetési többlet:</t>
  </si>
  <si>
    <t>Pénzügyi befektetésekből származó bevétel</t>
  </si>
  <si>
    <t>Fejlesztési és vis maior támogatás</t>
  </si>
  <si>
    <t>Támogatásértékű bevételek</t>
  </si>
  <si>
    <t>Előző évi felh. célú pénzm. igénybev.</t>
  </si>
  <si>
    <t>Függő, átfutó, kiegyenlítő bevételek</t>
  </si>
  <si>
    <t>Felújítás</t>
  </si>
  <si>
    <t>Intézményi beruházás</t>
  </si>
  <si>
    <t>Támogatásértékű felhalmozási kiadás</t>
  </si>
  <si>
    <t>Pénzügyi befektetések kiadásai</t>
  </si>
  <si>
    <t>Felhalmozási célú pénzmaradvány átadás</t>
  </si>
  <si>
    <t>Egyéb kiadások</t>
  </si>
  <si>
    <t>Működési célú kölcsön visszatérülése</t>
  </si>
  <si>
    <t>Intézményi működési bevételek</t>
  </si>
  <si>
    <t>Önkormányzat sajátos működési bevételei</t>
  </si>
  <si>
    <t>Működési célú pénzeszköz átvétel</t>
  </si>
  <si>
    <t>Előző évi működési célú pénzmaradvány igénybevétele</t>
  </si>
  <si>
    <t>Rövid lejáratú hitelek felvétel</t>
  </si>
  <si>
    <t>Előző évi vállalkozási eredmény igénybevétel</t>
  </si>
  <si>
    <t>Befektetési célú értékpapírok értékesítése</t>
  </si>
  <si>
    <t>Társadalom- és szociálpolitikai juttatás</t>
  </si>
  <si>
    <t>Támogatásértékű kiadás,pénzeszköz átadás</t>
  </si>
  <si>
    <t>Garancia- és kezességvállalás kiadásai</t>
  </si>
  <si>
    <t>Befektetési célú értékpapírok vásárlása</t>
  </si>
  <si>
    <t>Tárgyi eszközök, immateriális javak értékesítése</t>
  </si>
  <si>
    <t>Önkormányzatok sajátos felhalmozási bevételei</t>
  </si>
  <si>
    <t>Átvett pénzeszköz államháztartáson kívülről</t>
  </si>
  <si>
    <t>III. Felhalmozási és tőkejellegű bevételek</t>
  </si>
  <si>
    <t xml:space="preserve">     2. Önkormányzat sajátos tőke jellegű bevétele</t>
  </si>
  <si>
    <t xml:space="preserve">    1.1. Előző évi várható pénzmaradvány igénybevétel működési</t>
  </si>
  <si>
    <t xml:space="preserve">    2. Előző évek vállalkozási maradvány igénybevétele</t>
  </si>
  <si>
    <t>Finanszírozási célú műveletek bevétele VIII+IX+X+XI</t>
  </si>
  <si>
    <t>VIII. Értékpapírok értékesítése, kibocsátása</t>
  </si>
  <si>
    <t xml:space="preserve">   1. Forgatási célú értékpapírok bevételei</t>
  </si>
  <si>
    <t xml:space="preserve">   2. Befektetési célú értékpapírok bevételei</t>
  </si>
  <si>
    <t xml:space="preserve">      Munkaadót terhelő járulék</t>
  </si>
  <si>
    <t xml:space="preserve">      Dologi és egyéb folyó kiadások</t>
  </si>
  <si>
    <t xml:space="preserve">      Támogatásértékű kiadás, működési pénzeszköz átadás</t>
  </si>
  <si>
    <t xml:space="preserve">  Társadalom- és szociálpolitikai juttatás</t>
  </si>
  <si>
    <t xml:space="preserve">  Garancia- és kezességvállalás kiadásai</t>
  </si>
  <si>
    <t xml:space="preserve">  Működési célú pénzmaradvány átadás</t>
  </si>
  <si>
    <t xml:space="preserve">     Támogatásértékű és felhalmozási pénzeszköz átadás</t>
  </si>
  <si>
    <t>Felhalmozási célú pénzeszközátadás</t>
  </si>
  <si>
    <t xml:space="preserve"> Pénzügyi befektetések kiadásai</t>
  </si>
  <si>
    <t>III. Tartalék</t>
  </si>
  <si>
    <t>IV. Egyéb kiadások</t>
  </si>
  <si>
    <t>Költségvetési kiadások összesen I+II+III+IV</t>
  </si>
  <si>
    <t>Forgatási célú értékpapír beváltása</t>
  </si>
  <si>
    <t>Befektetési célú értékpapír beváltása</t>
  </si>
  <si>
    <t xml:space="preserve">  Forgatási célú értékpapír beváltása, vásárlása</t>
  </si>
  <si>
    <t xml:space="preserve">  Befektetési célú értékpapír beváltása, vásárlása</t>
  </si>
  <si>
    <t>V. Hitelek törlesztése</t>
  </si>
  <si>
    <t xml:space="preserve">      Likvid hitelek törlesztése</t>
  </si>
  <si>
    <t xml:space="preserve">    Likvid hitel felvétele</t>
  </si>
  <si>
    <t>Vi. Értékpapírok beváltása, vásárlása</t>
  </si>
  <si>
    <t>VII.Függő, átfutó kiadások</t>
  </si>
  <si>
    <t xml:space="preserve">    1. Működési célú pénzeszköz államháztartáson kívülről</t>
  </si>
  <si>
    <t xml:space="preserve">    2. Felhalmozási pénzeszköz államháztartáson kívülről</t>
  </si>
  <si>
    <t>Finanszírozási célú műveletek kiadása V+VI+VII</t>
  </si>
  <si>
    <t xml:space="preserve">  Kölcsönök nyújtása</t>
  </si>
  <si>
    <r>
      <t xml:space="preserve">         </t>
    </r>
    <r>
      <rPr>
        <sz val="8"/>
        <rFont val="Arial CE"/>
        <family val="2"/>
      </rPr>
      <t>ebből OEP-től átvett</t>
    </r>
  </si>
  <si>
    <t xml:space="preserve">         ebből OEP-től átvett</t>
  </si>
  <si>
    <t xml:space="preserve">       Átengedett központi adó gépjármű</t>
  </si>
  <si>
    <t xml:space="preserve">        OEP finansz. intézmény működési bevétel</t>
  </si>
  <si>
    <t xml:space="preserve">    2. Önkormányzat sajátos működési bevételei</t>
  </si>
  <si>
    <t xml:space="preserve">       Központosított szociális támogatás</t>
  </si>
  <si>
    <t>Forgatási célú értékpapírok kibocsátása</t>
  </si>
  <si>
    <t>Befektetési célú értékpapír kibocsátása</t>
  </si>
  <si>
    <t>Forgatási célú értékpapír kibocsátása</t>
  </si>
  <si>
    <t xml:space="preserve"> Felhalmozási célú kamatkiadások</t>
  </si>
  <si>
    <t xml:space="preserve"> Felhalmozási célú pénzmaradvány átadás</t>
  </si>
  <si>
    <t xml:space="preserve">     Céltartalék</t>
  </si>
  <si>
    <t xml:space="preserve">     Általános tartalék</t>
  </si>
  <si>
    <t xml:space="preserve">     Felhalmozási tartalék</t>
  </si>
  <si>
    <t>Dologi és egyéb folyó kiadások</t>
  </si>
  <si>
    <t xml:space="preserve">    Normatív visszafizetés</t>
  </si>
  <si>
    <t xml:space="preserve"> Felhalmozási célú kölcsönök nyújtása</t>
  </si>
  <si>
    <t>Cél-, címzett és egyéb központi támogatás</t>
  </si>
  <si>
    <t xml:space="preserve">    Felhalmozási célú kamatbevételek</t>
  </si>
  <si>
    <t xml:space="preserve">    1.2. Előző évi várható pénzmaradvány igénybevétel felhalmozási</t>
  </si>
  <si>
    <t>Finanszírozási célú bevétel (14+…+22)</t>
  </si>
  <si>
    <t>BEVÉTELEK ÖSSZESEN (12+13+23)</t>
  </si>
  <si>
    <t>Fejlesztések visszaigényelhető áfája</t>
  </si>
  <si>
    <t xml:space="preserve">     4. Egyéb felhalmozási célú bevételek</t>
  </si>
  <si>
    <t>Működési célú kölcsön nyújtása</t>
  </si>
  <si>
    <t>Bevételek összesen 38+39+54</t>
  </si>
  <si>
    <t>1. Bevételek</t>
  </si>
  <si>
    <t>2. Kiadások</t>
  </si>
  <si>
    <t>KIADÁSOK ÖSSZESEN (12+23)</t>
  </si>
  <si>
    <t>Finanszírozási célú kiadás (13+...+22)</t>
  </si>
  <si>
    <t>Sportegyesületek támogatása</t>
  </si>
  <si>
    <t>Polgárőrség támogatása</t>
  </si>
  <si>
    <t>ISZC KHT támogatása</t>
  </si>
  <si>
    <t>Rendőrség támogatása</t>
  </si>
  <si>
    <t>2012. évi terv</t>
  </si>
  <si>
    <t xml:space="preserve">      Önkormányzati Hivatal</t>
  </si>
  <si>
    <t>Önkormányzat</t>
  </si>
  <si>
    <t>Tompos úti tagóvoda ÉAOP-4.1.1/A támogatás</t>
  </si>
  <si>
    <t>Kötvénytörlesztés</t>
  </si>
  <si>
    <t>Polg. Hivatal</t>
  </si>
  <si>
    <t>Helyi adók</t>
  </si>
  <si>
    <t>Részvények, részesedések értékesítése</t>
  </si>
  <si>
    <t>Vállalatértékesítésből, privatizációból származó bevételek</t>
  </si>
  <si>
    <t>Kezességvállalással kapcsolatos megtérülés</t>
  </si>
  <si>
    <t xml:space="preserve">      Önkormányzat</t>
  </si>
  <si>
    <t>104.</t>
  </si>
  <si>
    <t>Fejlesztési célú kötvény törlesztése</t>
  </si>
  <si>
    <t>Közfoglalkoztatottak</t>
  </si>
  <si>
    <t>Bevételi jogcímek</t>
  </si>
  <si>
    <t>Osztalékok, koncessziós díjak, hozam</t>
  </si>
  <si>
    <t>Díjak, pótlékok bírságok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</si>
  <si>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</si>
  <si>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</si>
  <si>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</si>
  <si>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</si>
  <si>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</si>
  <si>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Támogatott szervezet neve</t>
  </si>
  <si>
    <t>Támogatás célja</t>
  </si>
  <si>
    <t>közösségi tevékenység</t>
  </si>
  <si>
    <t>sporttevékenység</t>
  </si>
  <si>
    <t>közbiztonság</t>
  </si>
  <si>
    <t>60.</t>
  </si>
  <si>
    <t>61.</t>
  </si>
  <si>
    <t>1.   Működési bevételek</t>
  </si>
  <si>
    <t xml:space="preserve">    1.1.  Intézményi működési bevételek</t>
  </si>
  <si>
    <t xml:space="preserve">    1.2. Önkormányzat sajátos működési bevételei</t>
  </si>
  <si>
    <t>2. Támogatások</t>
  </si>
  <si>
    <t>3. Felhalmozási és tőkejellegű bevételek</t>
  </si>
  <si>
    <t xml:space="preserve">     3.1. Tárgyi eszközök, immateriális javak értékesítése</t>
  </si>
  <si>
    <t xml:space="preserve">     3.2. Önkormányzat sajátos tőke jellegű bevétele</t>
  </si>
  <si>
    <t xml:space="preserve">     3.3. Pénzügyi befektetések bevételei</t>
  </si>
  <si>
    <t xml:space="preserve">     3.4. Egyéb felhalmozási célú bevételek</t>
  </si>
  <si>
    <t>4. Támogatás értékű bevétel</t>
  </si>
  <si>
    <t xml:space="preserve">     4.1. Támogatás értékű működési bevétel</t>
  </si>
  <si>
    <r>
      <t xml:space="preserve">     4.</t>
    </r>
    <r>
      <rPr>
        <sz val="8"/>
        <rFont val="Arial CE"/>
        <family val="2"/>
      </rPr>
      <t>2. Támogatás értékű felhalmozási bevétel</t>
    </r>
  </si>
  <si>
    <t>5.  Véglegesen átvett pénzeszköz</t>
  </si>
  <si>
    <t xml:space="preserve">    5.1. Működési célú pénzeszköz államháztartáson kívülről</t>
  </si>
  <si>
    <t xml:space="preserve">    5.2. Felhalmozási pénzeszköz államháztartáson kívülről</t>
  </si>
  <si>
    <t>6. Támogatási kölcsönök visszatérülése</t>
  </si>
  <si>
    <t xml:space="preserve">    7.1. Előző évi várható pénzmaradvány igénybevétel működési</t>
  </si>
  <si>
    <t xml:space="preserve">    7.2. Előző évi várható pénzmaradvány igénybevétel felhalmozási</t>
  </si>
  <si>
    <t xml:space="preserve">    7.3. Előző évek vállalkozási maradvány igénybevétele</t>
  </si>
  <si>
    <t>8. Értékpapírok értékesítése, kibocsátása</t>
  </si>
  <si>
    <t xml:space="preserve">   8.1. Forgatási célú értékpapírok bevételei</t>
  </si>
  <si>
    <t xml:space="preserve">   8.2. Befektetési célú értékpapírok bevételei</t>
  </si>
  <si>
    <t>9. Kötvények kibocsátásának bevétele</t>
  </si>
  <si>
    <t>10. Hitelek</t>
  </si>
  <si>
    <t xml:space="preserve">    10.1. Működési célú hitel felvétele</t>
  </si>
  <si>
    <t xml:space="preserve">    10.2. Likvid hitel felvétele</t>
  </si>
  <si>
    <t xml:space="preserve">    10.3. Felhalmozási célú hitel felvétele</t>
  </si>
  <si>
    <t>11. Függő, átfutó bevételek</t>
  </si>
  <si>
    <t xml:space="preserve">       ÖNHIKI támogatás</t>
  </si>
  <si>
    <t>1.  Működési kiadások</t>
  </si>
  <si>
    <t>2.  Felhalmozási kiadások</t>
  </si>
  <si>
    <t>3. Tartalék</t>
  </si>
  <si>
    <t>4. Egyéb kiadások</t>
  </si>
  <si>
    <t>5. Hitelek törlesztése</t>
  </si>
  <si>
    <t>6. Értékpapírok beváltása, vásárlása</t>
  </si>
  <si>
    <t>7.Függő, átfutó kiadások</t>
  </si>
  <si>
    <t>Önállóan működő intézmények összesen</t>
  </si>
  <si>
    <t>Beruházási felhalmozási kiadások :</t>
  </si>
  <si>
    <t>Felújítási felhalmozási kiadások :</t>
  </si>
  <si>
    <t>Egyéb felhalmozási kiadások :</t>
  </si>
  <si>
    <t>2013. évi kiadás</t>
  </si>
  <si>
    <t>Kisvárda Város Önkormányzata saját bevételeinek részletezése az adósságot keletkeztető ügyletből származó tárgyévi fizetési kötelezettség megállapításához</t>
  </si>
  <si>
    <t>10. melléklet a ...../.... (....) önkormányzati rendelethez</t>
  </si>
  <si>
    <t xml:space="preserve"> Az államháztartáson kívülre nyújtott támogatások részletezése</t>
  </si>
  <si>
    <t>11. melléklet a ...../.... (....) önkormányzati rendelethez</t>
  </si>
  <si>
    <t>Tárgyi eszközök, immateriális javak, vagyoni értékű jog értékesítése, vagyonhasznosításból származó bevétel</t>
  </si>
  <si>
    <t xml:space="preserve">       Egyéb központi támogatás</t>
  </si>
  <si>
    <t>Csapadékvíz elvezetéső csatorna építése: Császy u., Darusziget u., Széchenyi u., Mátyás k. u., Városmajor u., Vay Á. u., Kőszegi csatorna, Litki u., Jéki u.,      Liliom u., Móricz Zs. u., Bolgár u.</t>
  </si>
  <si>
    <t>szakfeladat megnevezése:</t>
  </si>
  <si>
    <t>MŰKÖDÉSI</t>
  </si>
  <si>
    <t>FELHALMOZÁSI</t>
  </si>
  <si>
    <t>ÖNKORMÁNYZATI ÖSSZESÍTŐ</t>
  </si>
  <si>
    <t>bevételek</t>
  </si>
  <si>
    <t>KIADÁSOK</t>
  </si>
  <si>
    <t>saját bev.</t>
  </si>
  <si>
    <t>támogatás</t>
  </si>
  <si>
    <t>össz.bev.</t>
  </si>
  <si>
    <t>személyi</t>
  </si>
  <si>
    <t>járulék</t>
  </si>
  <si>
    <t>dologi, tám. nyújt.</t>
  </si>
  <si>
    <t>összesen:</t>
  </si>
  <si>
    <t>lakóingatlan kezelés</t>
  </si>
  <si>
    <t>Nem lakás céljáró szolg.</t>
  </si>
  <si>
    <t>START - MUNKA</t>
  </si>
  <si>
    <t>hosszú távú közfoglal.</t>
  </si>
  <si>
    <t>Kultúrális tevékenység</t>
  </si>
  <si>
    <t>Városgazdálkodási tev.</t>
  </si>
  <si>
    <t>szociális tevékenység</t>
  </si>
  <si>
    <t>további szakf.</t>
  </si>
  <si>
    <t>erdőgazdálkodás</t>
  </si>
  <si>
    <t>köztisztasági tev</t>
  </si>
  <si>
    <t>parkfenntartás,zöldter.kez.</t>
  </si>
  <si>
    <t>Állat eű.tev.</t>
  </si>
  <si>
    <t>mindösszesen:</t>
  </si>
  <si>
    <t>felhalm bevétel, kiadás</t>
  </si>
  <si>
    <t>Mindösszesen:</t>
  </si>
  <si>
    <t>HIVATALI ÖSSZESÍTŐ</t>
  </si>
  <si>
    <t>BEVÉTELEK</t>
  </si>
  <si>
    <t>dologi</t>
  </si>
  <si>
    <t>igazgatási tevékenység</t>
  </si>
  <si>
    <t>jogalkotási tevékenység</t>
  </si>
  <si>
    <t>óvodai étkeztetés</t>
  </si>
  <si>
    <t>iskolai étkeztetés</t>
  </si>
  <si>
    <t>Kulturális,sport  tevékenység</t>
  </si>
  <si>
    <t>adatok e Ft-ban</t>
  </si>
  <si>
    <t xml:space="preserve">                    szakosztályok támogatására</t>
  </si>
  <si>
    <t>842-155 Nemzetközi kapcsolatok</t>
  </si>
  <si>
    <t xml:space="preserve">                     Lengyel kapcs,Román,Szlovák stb.</t>
  </si>
  <si>
    <t>841-191  Nemzeti ünnepek progr.</t>
  </si>
  <si>
    <t xml:space="preserve">                    Március 15-ei ünnep</t>
  </si>
  <si>
    <t xml:space="preserve">                    Május 1-jei majális</t>
  </si>
  <si>
    <t xml:space="preserve">                   Augusztus 20-ai ünnepség</t>
  </si>
  <si>
    <t>841-192  Kiemelt állami és Önk .rendezv.</t>
  </si>
  <si>
    <t xml:space="preserve">            Eredményes  Tanulók és pedagógusok</t>
  </si>
  <si>
    <t xml:space="preserve">            Tanulmányi versenyekre stb.</t>
  </si>
  <si>
    <t>890-301 Civil szervezetek és egyéb</t>
  </si>
  <si>
    <t>Szociális ellátások</t>
  </si>
  <si>
    <t>adatok e Ft.-ban</t>
  </si>
  <si>
    <t>Saját forrás 10% -100%</t>
  </si>
  <si>
    <t>Lakásfenntartási támogatás (normatív) 882-113</t>
  </si>
  <si>
    <t>Ápolási díj (alanyi jogú)                      882-115</t>
  </si>
  <si>
    <t>Rendkívüli gyermekvédelmi támogatás</t>
  </si>
  <si>
    <t>Helyettes szülői díj</t>
  </si>
  <si>
    <t>Nevelési díj</t>
  </si>
  <si>
    <t>Ellátmány</t>
  </si>
  <si>
    <t>Kamatmentes szoc. kölcsön</t>
  </si>
  <si>
    <t>Idősek és nagycsal. tám.</t>
  </si>
  <si>
    <t>Állami támogatás</t>
  </si>
  <si>
    <t>Adósságkezelési szolg.                        882-201</t>
  </si>
  <si>
    <t>MINDÖSSZESEN:</t>
  </si>
  <si>
    <t>Állami támogatás 80- 90%</t>
  </si>
  <si>
    <t xml:space="preserve">                  </t>
  </si>
  <si>
    <t>Szakfeladat</t>
  </si>
  <si>
    <t xml:space="preserve">   841-114,841-115</t>
  </si>
  <si>
    <t>Önk. Képviselő választás</t>
  </si>
  <si>
    <t xml:space="preserve">   741-116</t>
  </si>
  <si>
    <t>Tel. vízellátás, vízminőség véd.</t>
  </si>
  <si>
    <t xml:space="preserve">    963-102</t>
  </si>
  <si>
    <t>Köztemető fenntartás</t>
  </si>
  <si>
    <t>Közvilágítási feladatok</t>
  </si>
  <si>
    <t>Munka egészségügyi ellátás</t>
  </si>
  <si>
    <t>Szennyvíz- csapadékvíz elv.</t>
  </si>
  <si>
    <t>Települési hulladék kezelés</t>
  </si>
  <si>
    <t>Folyóirat kiadása (Kisv .újság)</t>
  </si>
  <si>
    <t xml:space="preserve">Kiadások összesen: </t>
  </si>
  <si>
    <t>Időskorúak járadéka                           882-112</t>
  </si>
  <si>
    <t>lakásfenntartási támogatás  (helyi)      882-114</t>
  </si>
  <si>
    <t>Ápolási díj (méltányossági)                 882-116</t>
  </si>
  <si>
    <t>Gyvt-ben meghat. egyéb. f.                 882-124</t>
  </si>
  <si>
    <t>Átmeneti segély                                882-122</t>
  </si>
  <si>
    <t>Egyéb önk. Eseti pénzbeli ellát.          882-129</t>
  </si>
  <si>
    <t>Temetési segély                                 882-123</t>
  </si>
  <si>
    <t xml:space="preserve"> Közgyógyellátás                                 882-202</t>
  </si>
  <si>
    <t>Köztemetés                                         882-203</t>
  </si>
  <si>
    <t>Foglalkoztatást helyettesítő támogatás</t>
  </si>
  <si>
    <t>Egészségkárosodottak szoc. segélye</t>
  </si>
  <si>
    <t>Nyugdíjkorh. 5 éven belül betöltők aktív korú</t>
  </si>
  <si>
    <t>Aktív korúak ellátása                         882-111</t>
  </si>
  <si>
    <t>2013. évi terv</t>
  </si>
  <si>
    <t>2013. évi   terv</t>
  </si>
  <si>
    <t>2013. évi előirányzat</t>
  </si>
  <si>
    <t>Kisvárda Város Önkormányzata 2013. évi adósságot keletkeztető fejlesztési céljai</t>
  </si>
  <si>
    <t>2011. évi tény</t>
  </si>
  <si>
    <t xml:space="preserve">      Cigány Kisebbségi Önkormányzat</t>
  </si>
  <si>
    <t xml:space="preserve">      Ruszin Kisebbségi Önkormányzat</t>
  </si>
  <si>
    <t>Intézmény összesen</t>
  </si>
  <si>
    <t>Rétközi Muzeális Gyűjtemény</t>
  </si>
  <si>
    <t>2012. terv 01.01.</t>
  </si>
  <si>
    <t xml:space="preserve">2012.12.31. tény </t>
  </si>
  <si>
    <t>A  2013. évi címrend szerinti költségvetési engedélyezett létszámkeret (álláshely)</t>
  </si>
  <si>
    <t>Bölcsőde rekonstrukció és férőhelybővítés Kisvárdán</t>
  </si>
  <si>
    <t>Március</t>
  </si>
  <si>
    <t>2012. évi  terv</t>
  </si>
  <si>
    <t>oktatás, kultúra támogatása, kiadványok</t>
  </si>
  <si>
    <t xml:space="preserve">  Polgármesteri Hivatal </t>
  </si>
  <si>
    <t xml:space="preserve">2013. évi terv </t>
  </si>
  <si>
    <t>Önkormányzat/Pénzbeli ellátások</t>
  </si>
  <si>
    <t>Önkormányzat/Természetbeni ellátások:</t>
  </si>
  <si>
    <t>2013. ÉVI</t>
  </si>
  <si>
    <t>Polgármesteri Hivatal összesen:</t>
  </si>
  <si>
    <t>Önkormányzat összesen:</t>
  </si>
  <si>
    <t>Kerékpárral Kisvárda és Ajak között támogatás</t>
  </si>
  <si>
    <t>Kerékpárral Kisvárda és Ajak között kötvény felhasználás</t>
  </si>
  <si>
    <t>Bölcsőde rekonstrukció kötvény felhasználás</t>
  </si>
  <si>
    <t>Öveges Program keretében Bessenyei Gy. G. Dr. Béres József Laboratórium korszerűsítése, működtetetése</t>
  </si>
  <si>
    <t>Kisvárdai óvodák fejlesztése</t>
  </si>
  <si>
    <t>Térfigyelő kamerarendszer kialakítása, kamerák beszerzése</t>
  </si>
  <si>
    <t>Köztéri műalkotás létrehozása</t>
  </si>
  <si>
    <t>Komplex telep program (képzés+Tordai u. 20. sz. alatti fejlesztés+közösségi ház kialakítás</t>
  </si>
  <si>
    <t>Bűnmegelőzési projekt (rendezvények+oktatás+kisértékű tárgyi eszk.besz.)</t>
  </si>
  <si>
    <t>Rugalmas munkahelyek projekt (képzés+szakmai szolg.díja)</t>
  </si>
  <si>
    <t>Modellkísérlet a szoc. Alapszolg.feladatok funkcionális összekapcsolására (szakmai megvalósítók díja+kis értékű tárgyi eszk.besz)</t>
  </si>
  <si>
    <t>Kerékpár pályázat Kerékpárral Kisvárda és Ajak között</t>
  </si>
  <si>
    <t>Bölcsőde rekonstrukció</t>
  </si>
  <si>
    <t>Egészségügyi Alapellátás épületének felújítása, akadálymentesítése</t>
  </si>
  <si>
    <t>Tartalék (kötvényből, elkülönített pénzeszközökből)</t>
  </si>
  <si>
    <t>Szennyvízcsatorna hálózat II. ütem 95 %-os tám. pályázat</t>
  </si>
  <si>
    <t>Szennyvízcsatorna hálózat II. pótl. terv, vagyonértékelés</t>
  </si>
  <si>
    <t>Felhalmozási célú kamatbevételek</t>
  </si>
  <si>
    <t>Önkormányzati vagyon, egyéb helyiségek bérbeadásának bevétele</t>
  </si>
  <si>
    <t>Ingatlankezelés szakfeladat épületfelújítáas</t>
  </si>
  <si>
    <t>Bűnmegelőzési projekt (rendezvények+oktatás+kisért. tárgyi eszk.besz.)</t>
  </si>
  <si>
    <t>Települési folyékony hulladék elhelyezési díj</t>
  </si>
  <si>
    <t>Epreskert út felújítása</t>
  </si>
  <si>
    <t>Hársfa út felújítása</t>
  </si>
  <si>
    <t>Toldi út felújítása</t>
  </si>
  <si>
    <t>Nagyboldogasszony út felújítása</t>
  </si>
  <si>
    <t>Járda építés:</t>
  </si>
  <si>
    <t xml:space="preserve">    - Fáy A. u.</t>
  </si>
  <si>
    <t xml:space="preserve">    - Dombköz u.</t>
  </si>
  <si>
    <t xml:space="preserve">    - Diófás u.</t>
  </si>
  <si>
    <t xml:space="preserve">    - Dohányos u.</t>
  </si>
  <si>
    <t xml:space="preserve">    - Hulics u.</t>
  </si>
  <si>
    <t xml:space="preserve">    - Vár u.</t>
  </si>
  <si>
    <t xml:space="preserve">    - Városmajor u.</t>
  </si>
  <si>
    <t xml:space="preserve">    - Gyár u.</t>
  </si>
  <si>
    <t xml:space="preserve">    - Pacsirta u.</t>
  </si>
  <si>
    <t xml:space="preserve">    - Váci M. u.</t>
  </si>
  <si>
    <t xml:space="preserve">    - Toldi u.</t>
  </si>
  <si>
    <t xml:space="preserve">    - Dobó I.  u.</t>
  </si>
  <si>
    <t xml:space="preserve">    - Esze T. u.</t>
  </si>
  <si>
    <t xml:space="preserve">    - Krucsay M. u.</t>
  </si>
  <si>
    <t xml:space="preserve">    - Rákóczi u.</t>
  </si>
  <si>
    <t xml:space="preserve">    - Szent L. u.</t>
  </si>
  <si>
    <t>Járda felújítás:</t>
  </si>
  <si>
    <t>Kijelölt gyalogos átkelőhely létesítése József A.- Kölcsey kereszteződés</t>
  </si>
  <si>
    <t>Kijelölt gyalogos átkelőhely létesítése Attila u., Városmajor u.</t>
  </si>
  <si>
    <t>Köztemető bővítéshez ingatlan vásárlás, kisajátítás</t>
  </si>
  <si>
    <t>Belterületi csapadékvíz hálózat rekonstrukció tervkészítés</t>
  </si>
  <si>
    <t>Központo-sított támogatás</t>
  </si>
  <si>
    <t>Várszínház és Művészetek Háza felhalmozási célú támogatása</t>
  </si>
  <si>
    <t>Városi Könyvtár felhalmozási célú támogatása</t>
  </si>
  <si>
    <t>Városi Könyvtár számtech. eszköz beszerzés</t>
  </si>
  <si>
    <t>Várszínház és Művészetek Háza felújítási költségei</t>
  </si>
  <si>
    <t>Krúdy park útépítés és csapadékvízelevezetés</t>
  </si>
  <si>
    <t>Jelenleg fennálló hitel tartozás 2010.12.31.</t>
  </si>
  <si>
    <t>2017-2026</t>
  </si>
  <si>
    <t xml:space="preserve">Kötvénykibocsátás </t>
  </si>
  <si>
    <t>Játszótér kialakítása Esze T.-Kákástó kereszteződés 1454 hrsz.</t>
  </si>
  <si>
    <t>József Attila, Bajcsy Zs. út felújítása</t>
  </si>
  <si>
    <t>Önkormányzat pénzmaradvány (kötvény, elkülönített számla)</t>
  </si>
  <si>
    <t>Tartalék</t>
  </si>
  <si>
    <t>2013. 07.01-től</t>
  </si>
  <si>
    <t>Állami támogatásokból felhalm. tám.</t>
  </si>
  <si>
    <t>Intézmény működtető Kft. támogatása</t>
  </si>
  <si>
    <t xml:space="preserve">sport és önk. vagyonon végzett felújítás </t>
  </si>
  <si>
    <t>közokt. int. működtetés, közétkeztetés</t>
  </si>
  <si>
    <t>Ugat-lak Alapítvány támogatása</t>
  </si>
  <si>
    <t>állategészségügy</t>
  </si>
  <si>
    <t>Házi orvosok támogatása</t>
  </si>
  <si>
    <t>eü. alapellátási tevékenység</t>
  </si>
  <si>
    <t>Közművelődési tevékenységek támogatása</t>
  </si>
  <si>
    <t>oktatás, kultúra, kiadványok</t>
  </si>
  <si>
    <t>105.</t>
  </si>
  <si>
    <t>2013. Évi</t>
  </si>
  <si>
    <t>Önkorm. Elszámolásai (helyi adó, bírság)</t>
  </si>
  <si>
    <t>Nemzetiségi ÖKT. Támogatás</t>
  </si>
  <si>
    <t xml:space="preserve">Nemzeti összetartozás </t>
  </si>
  <si>
    <t xml:space="preserve">                    Október 23-ai ünnep</t>
  </si>
  <si>
    <t>Ifjúsági központ program</t>
  </si>
  <si>
    <t>Karácsonyi kavalkád</t>
  </si>
  <si>
    <t xml:space="preserve">                Városi kulturális rendezvények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</si>
  <si>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</si>
  <si>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Rétközi Múzeum tevékenységének tám.</t>
  </si>
  <si>
    <t>Bursa ösztöndíj  (tám-ért.)</t>
  </si>
  <si>
    <t xml:space="preserve"> tehetséges fiatalok támogatása</t>
  </si>
  <si>
    <t>Szakértői díjakra</t>
  </si>
  <si>
    <t>Kiadványok támogatása</t>
  </si>
  <si>
    <t>Pro-Urbe plakett</t>
  </si>
  <si>
    <t>Szépkoruak köszöntése</t>
  </si>
  <si>
    <t>Adatok E Ft-ban</t>
  </si>
  <si>
    <t>370-000</t>
  </si>
  <si>
    <t>folyékony hulladék elhelyézési d.</t>
  </si>
  <si>
    <r>
      <t xml:space="preserve">  </t>
    </r>
    <r>
      <rPr>
        <sz val="10"/>
        <rFont val="MS Sans Serif"/>
        <family val="2"/>
      </rPr>
      <t xml:space="preserve"> 522-110</t>
    </r>
    <r>
      <rPr>
        <b/>
        <sz val="10"/>
        <rFont val="MS Sans Serif"/>
        <family val="2"/>
      </rPr>
      <t xml:space="preserve"> új:522-001</t>
    </r>
  </si>
  <si>
    <r>
      <t xml:space="preserve">     </t>
    </r>
    <r>
      <rPr>
        <b/>
        <sz val="10"/>
        <rFont val="MS Sans Serif"/>
        <family val="2"/>
      </rPr>
      <t>360-000</t>
    </r>
  </si>
  <si>
    <r>
      <t xml:space="preserve">    </t>
    </r>
    <r>
      <rPr>
        <b/>
        <sz val="10"/>
        <rFont val="MS Sans Serif"/>
        <family val="2"/>
      </rPr>
      <t xml:space="preserve"> 841-402</t>
    </r>
  </si>
  <si>
    <r>
      <t xml:space="preserve">     </t>
    </r>
    <r>
      <rPr>
        <b/>
        <sz val="10"/>
        <rFont val="MS Sans Serif"/>
        <family val="2"/>
      </rPr>
      <t>862-231</t>
    </r>
  </si>
  <si>
    <r>
      <t xml:space="preserve">   </t>
    </r>
    <r>
      <rPr>
        <b/>
        <sz val="10"/>
        <rFont val="MS Sans Serif"/>
        <family val="2"/>
      </rPr>
      <t xml:space="preserve"> 370-000</t>
    </r>
  </si>
  <si>
    <r>
      <t xml:space="preserve">   </t>
    </r>
    <r>
      <rPr>
        <b/>
        <sz val="10"/>
        <rFont val="MS Sans Serif"/>
        <family val="2"/>
      </rPr>
      <t xml:space="preserve"> 381-103</t>
    </r>
  </si>
  <si>
    <r>
      <t xml:space="preserve">  </t>
    </r>
    <r>
      <rPr>
        <b/>
        <sz val="10"/>
        <rFont val="MS Sans Serif"/>
        <family val="2"/>
      </rPr>
      <t xml:space="preserve">  581-400</t>
    </r>
  </si>
  <si>
    <t>Összesítő táblázat</t>
  </si>
  <si>
    <t>(Ezer forintban)</t>
  </si>
  <si>
    <t>a 2013. évi állami támogatásokról  a 2012. Évi CCIV.törvény alapján.</t>
  </si>
  <si>
    <t>Lakosok száma:17598 fő</t>
  </si>
  <si>
    <t>I. A helyi önkormányzat ált. működésének  és ágazati feladatainak támogatása</t>
  </si>
  <si>
    <t xml:space="preserve">     -Januártól-áprilisig éves támogatás 4hó</t>
  </si>
  <si>
    <t>Hivatal</t>
  </si>
  <si>
    <t xml:space="preserve">     -Májustól éves támogatás 8hó</t>
  </si>
  <si>
    <t xml:space="preserve">     -I.1.d. egyéb kötelező önkormányzati fa.tám.</t>
  </si>
  <si>
    <t>Hivatal,                Önkormányzat</t>
  </si>
  <si>
    <t>II. Atelepülési önkorm. köznevelési és gyermek étkeztetési feladatainak támogatása</t>
  </si>
  <si>
    <t>Óvoda</t>
  </si>
  <si>
    <t>Szoc.Szolg.</t>
  </si>
  <si>
    <t>Önkorm.</t>
  </si>
  <si>
    <t xml:space="preserve">III. Települési önk. Szociális és gyermekjóléti fa. feladatok </t>
  </si>
  <si>
    <t xml:space="preserve">     -III.2. Hozzájárulás a pénzbeli szociális ellátásokhoz</t>
  </si>
  <si>
    <t xml:space="preserve">     -szoc. és gyermekjóléti, bértám,ált.fa., üzemeltetés</t>
  </si>
  <si>
    <t xml:space="preserve">IV. A települési önkormányzat kulturális feladatainak támogatása </t>
  </si>
  <si>
    <t xml:space="preserve">     -IV.I.d. tám. a nyílvános könyvtári és közműv. fa.</t>
  </si>
  <si>
    <t>Városi Könyvtár,   Várszínház és Művész.Háza</t>
  </si>
  <si>
    <t>Támogatás mindösszesen I.+II.+III.+IV.</t>
  </si>
  <si>
    <r>
      <t xml:space="preserve">    </t>
    </r>
    <r>
      <rPr>
        <sz val="11"/>
        <rFont val="Arial"/>
        <family val="2"/>
      </rPr>
      <t>-óvoda bér, működtetési támogatás</t>
    </r>
  </si>
  <si>
    <t>átvett,támo-gatás</t>
  </si>
  <si>
    <t>2012. terv</t>
  </si>
  <si>
    <t>2013. terv</t>
  </si>
  <si>
    <t>931-201 Versenysport  tev. tám.</t>
  </si>
  <si>
    <t>910-501 Közművelődési tev. tám.</t>
  </si>
  <si>
    <t>890-115 Speciális tehetségg. prog.</t>
  </si>
  <si>
    <t>841-403 Városgazdálk. tevékenység</t>
  </si>
  <si>
    <t>További szakfeladatok</t>
  </si>
  <si>
    <t>Ogy. Képviselő választás-nép sz.</t>
  </si>
  <si>
    <t>Közutak, hidak üzemelt. fenntart.</t>
  </si>
  <si>
    <t>Térfigyelő kamerarendszer kialakít., kamerák beszerz. pénzmaradványból</t>
  </si>
  <si>
    <r>
      <t xml:space="preserve">   </t>
    </r>
    <r>
      <rPr>
        <sz val="11"/>
        <rFont val="Arial"/>
        <family val="2"/>
      </rPr>
      <t>- II.3.ingyenes és kedv. étkeztetés szoc.</t>
    </r>
  </si>
  <si>
    <t xml:space="preserve">      - ingyenes és kedvezm. étkezt. Közoktatás</t>
  </si>
  <si>
    <t>Darusziget u.csapadékvízelvezető csatorna építés körny.véd.alap terhére</t>
  </si>
  <si>
    <t>Bölcsőde rekonstrukció ÉÁOP.4.1.3. pályázat</t>
  </si>
  <si>
    <t>Kisvárdai óvodák fejlesztésének támogatása</t>
  </si>
  <si>
    <t>Köztéri műalkotás létrehozásának támogatása</t>
  </si>
  <si>
    <t>Komplex telep program (képzés+Tordai u. 20. sz. alatti fejlesztés+közösségi ház kialakítás pály. támogatás</t>
  </si>
  <si>
    <t>Egészségügyi Alapellátás épület felújítás, akadálymentesítés támogatása</t>
  </si>
  <si>
    <t>Darusziget u.csapadékvízelvezető csatorna építés körny.véd.alap(pénzmar.)</t>
  </si>
  <si>
    <t>VárosKözp. pályázat-Konf. Közp. kötvény felhasználás (ISZC tagi kölcsön)</t>
  </si>
  <si>
    <t>Rangsorolandó kiadások                                                                                  (felhasználásra külön testületi döntés alapján)</t>
  </si>
  <si>
    <t>önkorm fin., normatíva</t>
  </si>
  <si>
    <t>2013. 03.01-től</t>
  </si>
  <si>
    <t>2014. évi kiadás</t>
  </si>
  <si>
    <t>Kerékpárral Kisvárda és Ajak között</t>
  </si>
  <si>
    <t>Tagi kölcsön nyújtása ISZC Kht.</t>
  </si>
  <si>
    <t>Várszínház és Művészetek Háza eszközbeszerzés</t>
  </si>
  <si>
    <t xml:space="preserve">       Állami hozzájárulás (norm.)</t>
  </si>
  <si>
    <t>Költségvetési bevételek összesen 1+13+22+27+32+35</t>
  </si>
  <si>
    <t>Finanszírozási célú műveletek bevétele 43+46+47+51</t>
  </si>
  <si>
    <t>Bevételek összesen 37+38+53</t>
  </si>
  <si>
    <t>Költségvetési kiadások összesen 55+72+82+86</t>
  </si>
  <si>
    <t>Finanszírozási célú műveletek kiadása 88+92+95</t>
  </si>
  <si>
    <t>Kiadások összesen 87+96</t>
  </si>
  <si>
    <t>KÖLTSÉGVETÉSI HIÁNY, TÖBBLET 37-87</t>
  </si>
  <si>
    <t xml:space="preserve"> KÖLTSÉGVETÉSI HIÁNY PÉNZMARADVÁNY FIGYELEMBEVÉTELÉVEL 38+99</t>
  </si>
  <si>
    <t>FINANSZÍROZÁSI CÉLÚ MŰVELETEK EGYENLEGE 53-96</t>
  </si>
  <si>
    <t>Utak, járdák felújítása</t>
  </si>
  <si>
    <t>Rétközi Múzeum TÁMOP eszközbeszerzés</t>
  </si>
  <si>
    <t>Rétközi Múzeum TIOP épület felújítás</t>
  </si>
  <si>
    <t>Rétközi Múzeum TIOP-1.2.2-11/1. épület felújítás támogatása</t>
  </si>
  <si>
    <t xml:space="preserve">Rétközi Múzeum TÁMOP 3.2.8.B-12/1 eszközbeszerzés támogatása </t>
  </si>
  <si>
    <t>Kiadások összesen 91+100</t>
  </si>
  <si>
    <t>KÖLTSÉGVETÉSI HIÁNY, TÖBBLET 38-91</t>
  </si>
  <si>
    <t>PÉNZMARADVÁNY NÉLKÜLI KÖLTSÉGVETÉSI HIÁNY 103+39</t>
  </si>
  <si>
    <t>FINANSZÍROZÁSI CÉLÚ MŰVELETEK EGYENLEGE 54-100</t>
  </si>
  <si>
    <t>Kezességvállalás Viziközmű Társulati hitelre</t>
  </si>
  <si>
    <t>ezer forintban</t>
  </si>
  <si>
    <t>Tevékenység megnevezése</t>
  </si>
  <si>
    <t>kiadások</t>
  </si>
  <si>
    <t xml:space="preserve">kötelező </t>
  </si>
  <si>
    <t xml:space="preserve">önként vállalt </t>
  </si>
  <si>
    <t>ebből:</t>
  </si>
  <si>
    <t>állam-igazgatási</t>
  </si>
  <si>
    <t>feladatok</t>
  </si>
  <si>
    <t>közmunka ellátása</t>
  </si>
  <si>
    <t>erdőgazdálkodás, mezőőri tev.</t>
  </si>
  <si>
    <t>köztemető fenntartás</t>
  </si>
  <si>
    <t>közvilágítási feladatok</t>
  </si>
  <si>
    <t>munkaegészségügyi ellátás</t>
  </si>
  <si>
    <t>sport és ifjusági feladatok</t>
  </si>
  <si>
    <t>közös képviselet</t>
  </si>
  <si>
    <t>kiadói tevékenység</t>
  </si>
  <si>
    <t>helyi adóbevételek</t>
  </si>
  <si>
    <t>könyvtári tevékenység</t>
  </si>
  <si>
    <t>várszínházi és művészeti tev.</t>
  </si>
  <si>
    <t>múzeális feladatok</t>
  </si>
  <si>
    <t>egészségügyi feladatok</t>
  </si>
  <si>
    <t>óvodai ellátás tevékenysége</t>
  </si>
  <si>
    <t>települési vízellátás, vízgazd.</t>
  </si>
  <si>
    <t>köztiszt., települési hull. gazd.</t>
  </si>
  <si>
    <t>utak fenntartása, üzemeltet.</t>
  </si>
  <si>
    <t>városgazdálkodási tevékenys.</t>
  </si>
  <si>
    <t>lakás- és helyiséggazd.</t>
  </si>
  <si>
    <t>parkfenntart., zöldterületkez.</t>
  </si>
  <si>
    <t>állategészségügyi tev.</t>
  </si>
  <si>
    <t>szennyvíz, csapadékvíz ellátás</t>
  </si>
  <si>
    <t>okt.,közműv.tev.tám, tehetség.</t>
  </si>
  <si>
    <t>nemz. ünnepek, állami rendv.</t>
  </si>
  <si>
    <t>civil szerv.tám, nemzetk. kapcs.</t>
  </si>
  <si>
    <t xml:space="preserve">Összesen: </t>
  </si>
  <si>
    <t>szociális tevékenység int.</t>
  </si>
  <si>
    <t>7. Hiány belső finanszírozása</t>
  </si>
  <si>
    <t>Tompos úti Tagóvoda felújítása</t>
  </si>
  <si>
    <t>VII. Hiány belső finanszírozása</t>
  </si>
  <si>
    <t xml:space="preserve">F </t>
  </si>
  <si>
    <t>önkormány-zat</t>
  </si>
  <si>
    <t>Öveges Program keretében a Bessenyei Gy. Gimnázium Dr. Béres József laboratórium korszerűsítése és fejlesztése</t>
  </si>
  <si>
    <t>Komplex telep program (képzés + Tordai. U. 20. alatti fejlesztés + közösségi ház kialakítása</t>
  </si>
  <si>
    <t>Bűnmegelőzési projekt (rendezvények, oktatás, kis értékű tárgyi eszköz</t>
  </si>
  <si>
    <t>Rugalmas munkahelyek</t>
  </si>
  <si>
    <t>Modellkísérlet</t>
  </si>
  <si>
    <t>Egészségügyi Alapellátás épületének felújítása</t>
  </si>
  <si>
    <t>Tompos úti tagóvoda felújítása</t>
  </si>
  <si>
    <t>6/1</t>
  </si>
  <si>
    <t>6/2</t>
  </si>
  <si>
    <t>6/3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</si>
</sst>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(* #,##0.000_);_(* \(#,##0.000\);_(* &quot;-&quot;??_);_(@_)"/>
    <numFmt numFmtId="176" formatCode="#,##0.0"/>
    <numFmt numFmtId="177" formatCode="0.0000000"/>
    <numFmt numFmtId="178" formatCode="0.000000"/>
    <numFmt numFmtId="179" formatCode="0.0000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0\ &quot;Ft&quot;"/>
    <numFmt numFmtId="184" formatCode="&quot;H-&quot;0000"/>
    <numFmt numFmtId="185" formatCode="m\.\ d\."/>
    <numFmt numFmtId="186" formatCode="mmm/yyyy"/>
    <numFmt numFmtId="187" formatCode="#,##0_ ;\-#,##0\ "/>
    <numFmt numFmtId="188" formatCode="#,###"/>
    <numFmt numFmtId="189" formatCode="#"/>
    <numFmt numFmtId="190" formatCode="#,##0.000"/>
    <numFmt numFmtId="191" formatCode="#,##0.0000"/>
    <numFmt numFmtId="192" formatCode="00"/>
    <numFmt numFmtId="193" formatCode="[$€-2]\ #\ ##,000_);[Red]\([$€-2]\ #\ ##,000\)"/>
    <numFmt numFmtId="194" formatCode="[$-40E]yyyy\.\ mmmm\ d\."/>
    <numFmt numFmtId="195" formatCode="_-* #,##0\ _F_t_-;\-* #,##0\ _F_t_-;_-* &quot;-&quot;??\ _F_t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_-* #,##0.0\ _F_t_-;\-* #,##0.0\ _F_t_-;_-* &quot;-&quot;??\ _F_t_-;_-@_-"/>
    <numFmt numFmtId="205" formatCode="0.0%"/>
    <numFmt numFmtId="206" formatCode="_-* #,##0.00\ _F_t_-;\-* #,##0.00\ _F_t_-;_-* \-??\ _F_t_-;_-@_-"/>
    <numFmt numFmtId="207" formatCode="yyyy\-mm\-dd"/>
    <numFmt numFmtId="208" formatCode="yyyy\-mm"/>
    <numFmt numFmtId="209" formatCode="#,##0.00\ [$Ft-40E];[Red]\-#,##0.00\ [$Ft-40E]"/>
    <numFmt numFmtId="210" formatCode="000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name val="Arial"/>
      <family val="0"/>
    </font>
    <font>
      <b/>
      <sz val="12"/>
      <name val="Arial CE"/>
      <family val="0"/>
    </font>
    <font>
      <sz val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"/>
      <family val="0"/>
    </font>
    <font>
      <b/>
      <sz val="9"/>
      <name val="Arial CE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7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 CE"/>
      <family val="1"/>
    </font>
    <font>
      <i/>
      <sz val="9"/>
      <name val="Arial CE"/>
      <family val="2"/>
    </font>
    <font>
      <i/>
      <sz val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b/>
      <i/>
      <sz val="9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b/>
      <sz val="13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 CE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2" fillId="4" borderId="7" applyNumberFormat="0" applyFont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7" borderId="0" applyNumberFormat="0" applyBorder="0" applyAlignment="0" applyProtection="0"/>
    <xf numFmtId="0" fontId="41" fillId="16" borderId="1" applyNumberFormat="0" applyAlignment="0" applyProtection="0"/>
    <xf numFmtId="9" fontId="0" fillId="0" borderId="0" applyFont="0" applyFill="0" applyBorder="0" applyAlignment="0" applyProtection="0"/>
  </cellStyleXfs>
  <cellXfs count="874">
    <xf numFmtId="0" fontId="0" fillId="0" borderId="0" xfId="0" applyAlignment="1">
      <alignment/>
    </xf>
    <xf numFmtId="0" fontId="4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7" fillId="0" borderId="10" xfId="63" applyFont="1" applyBorder="1">
      <alignment/>
      <protection/>
    </xf>
    <xf numFmtId="0" fontId="0" fillId="0" borderId="10" xfId="63" applyBorder="1">
      <alignment/>
      <protection/>
    </xf>
    <xf numFmtId="0" fontId="0" fillId="0" borderId="0" xfId="71">
      <alignment/>
      <protection/>
    </xf>
    <xf numFmtId="0" fontId="10" fillId="0" borderId="11" xfId="71" applyFont="1" applyBorder="1">
      <alignment/>
      <protection/>
    </xf>
    <xf numFmtId="0" fontId="10" fillId="0" borderId="12" xfId="71" applyFont="1" applyBorder="1">
      <alignment/>
      <protection/>
    </xf>
    <xf numFmtId="0" fontId="6" fillId="0" borderId="12" xfId="71" applyFont="1" applyBorder="1">
      <alignment/>
      <protection/>
    </xf>
    <xf numFmtId="0" fontId="9" fillId="0" borderId="0" xfId="71" applyFont="1">
      <alignment/>
      <protection/>
    </xf>
    <xf numFmtId="3" fontId="5" fillId="0" borderId="13" xfId="74" applyNumberFormat="1" applyFont="1" applyBorder="1">
      <alignment/>
      <protection/>
    </xf>
    <xf numFmtId="3" fontId="5" fillId="0" borderId="10" xfId="74" applyNumberFormat="1" applyFont="1" applyBorder="1">
      <alignment/>
      <protection/>
    </xf>
    <xf numFmtId="3" fontId="5" fillId="0" borderId="14" xfId="74" applyNumberFormat="1" applyFont="1" applyBorder="1">
      <alignment/>
      <protection/>
    </xf>
    <xf numFmtId="3" fontId="11" fillId="0" borderId="15" xfId="74" applyNumberFormat="1" applyFont="1" applyBorder="1">
      <alignment/>
      <protection/>
    </xf>
    <xf numFmtId="3" fontId="5" fillId="0" borderId="16" xfId="74" applyNumberFormat="1" applyFont="1" applyBorder="1">
      <alignment/>
      <protection/>
    </xf>
    <xf numFmtId="0" fontId="0" fillId="0" borderId="0" xfId="74" applyFont="1">
      <alignment/>
      <protection/>
    </xf>
    <xf numFmtId="3" fontId="9" fillId="0" borderId="0" xfId="74" applyNumberFormat="1" applyFont="1">
      <alignment/>
      <protection/>
    </xf>
    <xf numFmtId="0" fontId="3" fillId="0" borderId="0" xfId="57">
      <alignment/>
      <protection/>
    </xf>
    <xf numFmtId="3" fontId="0" fillId="0" borderId="10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3" fillId="0" borderId="0" xfId="57" applyNumberFormat="1">
      <alignment/>
      <protection/>
    </xf>
    <xf numFmtId="0" fontId="0" fillId="0" borderId="0" xfId="65">
      <alignment/>
      <protection/>
    </xf>
    <xf numFmtId="3" fontId="0" fillId="0" borderId="18" xfId="65" applyNumberFormat="1" applyBorder="1">
      <alignment/>
      <protection/>
    </xf>
    <xf numFmtId="0" fontId="0" fillId="0" borderId="0" xfId="65" applyFill="1" applyBorder="1">
      <alignment/>
      <protection/>
    </xf>
    <xf numFmtId="0" fontId="0" fillId="0" borderId="0" xfId="65" applyBorder="1">
      <alignment/>
      <protection/>
    </xf>
    <xf numFmtId="0" fontId="0" fillId="0" borderId="0" xfId="58" applyFont="1">
      <alignment/>
      <protection/>
    </xf>
    <xf numFmtId="0" fontId="3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0" fillId="0" borderId="0" xfId="64" applyFont="1">
      <alignment/>
      <protection/>
    </xf>
    <xf numFmtId="0" fontId="0" fillId="0" borderId="0" xfId="64">
      <alignment/>
      <protection/>
    </xf>
    <xf numFmtId="3" fontId="3" fillId="0" borderId="10" xfId="57" applyNumberFormat="1" applyBorder="1">
      <alignment/>
      <protection/>
    </xf>
    <xf numFmtId="3" fontId="3" fillId="0" borderId="18" xfId="57" applyNumberFormat="1" applyBorder="1">
      <alignment/>
      <protection/>
    </xf>
    <xf numFmtId="3" fontId="3" fillId="0" borderId="17" xfId="57" applyNumberFormat="1" applyBorder="1">
      <alignment/>
      <protection/>
    </xf>
    <xf numFmtId="3" fontId="3" fillId="0" borderId="19" xfId="57" applyNumberFormat="1" applyBorder="1">
      <alignment/>
      <protection/>
    </xf>
    <xf numFmtId="3" fontId="19" fillId="0" borderId="20" xfId="57" applyNumberFormat="1" applyFont="1" applyBorder="1">
      <alignment/>
      <protection/>
    </xf>
    <xf numFmtId="3" fontId="3" fillId="0" borderId="16" xfId="57" applyNumberFormat="1" applyBorder="1">
      <alignment/>
      <protection/>
    </xf>
    <xf numFmtId="3" fontId="3" fillId="0" borderId="21" xfId="57" applyNumberFormat="1" applyBorder="1">
      <alignment/>
      <protection/>
    </xf>
    <xf numFmtId="3" fontId="19" fillId="0" borderId="22" xfId="57" applyNumberFormat="1" applyFont="1" applyBorder="1">
      <alignment/>
      <protection/>
    </xf>
    <xf numFmtId="0" fontId="3" fillId="0" borderId="0" xfId="57" applyAlignment="1">
      <alignment horizontal="center"/>
      <protection/>
    </xf>
    <xf numFmtId="0" fontId="15" fillId="0" borderId="0" xfId="57" applyFont="1">
      <alignment/>
      <protection/>
    </xf>
    <xf numFmtId="0" fontId="0" fillId="0" borderId="0" xfId="61">
      <alignment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 wrapText="1"/>
      <protection/>
    </xf>
    <xf numFmtId="0" fontId="9" fillId="0" borderId="22" xfId="61" applyFont="1" applyBorder="1" applyAlignment="1">
      <alignment horizontal="center" wrapText="1"/>
      <protection/>
    </xf>
    <xf numFmtId="3" fontId="0" fillId="0" borderId="16" xfId="61" applyNumberFormat="1" applyBorder="1" applyAlignment="1">
      <alignment vertical="center"/>
      <protection/>
    </xf>
    <xf numFmtId="3" fontId="0" fillId="0" borderId="21" xfId="61" applyNumberFormat="1" applyBorder="1" applyAlignment="1">
      <alignment vertical="center"/>
      <protection/>
    </xf>
    <xf numFmtId="3" fontId="0" fillId="0" borderId="17" xfId="61" applyNumberFormat="1" applyBorder="1" applyAlignment="1">
      <alignment vertical="center"/>
      <protection/>
    </xf>
    <xf numFmtId="3" fontId="0" fillId="0" borderId="19" xfId="61" applyNumberFormat="1" applyBorder="1" applyAlignment="1">
      <alignment vertical="center"/>
      <protection/>
    </xf>
    <xf numFmtId="3" fontId="9" fillId="6" borderId="20" xfId="61" applyNumberFormat="1" applyFont="1" applyFill="1" applyBorder="1" applyAlignment="1">
      <alignment vertical="center"/>
      <protection/>
    </xf>
    <xf numFmtId="3" fontId="9" fillId="6" borderId="22" xfId="61" applyNumberFormat="1" applyFont="1" applyFill="1" applyBorder="1" applyAlignment="1">
      <alignment vertical="center"/>
      <protection/>
    </xf>
    <xf numFmtId="0" fontId="0" fillId="0" borderId="0" xfId="61" applyFont="1">
      <alignment/>
      <protection/>
    </xf>
    <xf numFmtId="3" fontId="16" fillId="0" borderId="16" xfId="71" applyNumberFormat="1" applyFont="1" applyBorder="1">
      <alignment/>
      <protection/>
    </xf>
    <xf numFmtId="3" fontId="16" fillId="0" borderId="10" xfId="71" applyNumberFormat="1" applyFont="1" applyBorder="1">
      <alignment/>
      <protection/>
    </xf>
    <xf numFmtId="3" fontId="7" fillId="0" borderId="10" xfId="71" applyNumberFormat="1" applyFont="1" applyBorder="1">
      <alignment/>
      <protection/>
    </xf>
    <xf numFmtId="3" fontId="16" fillId="6" borderId="20" xfId="71" applyNumberFormat="1" applyFont="1" applyFill="1" applyBorder="1">
      <alignment/>
      <protection/>
    </xf>
    <xf numFmtId="3" fontId="7" fillId="0" borderId="17" xfId="0" applyNumberFormat="1" applyFont="1" applyBorder="1" applyAlignment="1">
      <alignment/>
    </xf>
    <xf numFmtId="3" fontId="16" fillId="0" borderId="21" xfId="71" applyNumberFormat="1" applyFont="1" applyBorder="1">
      <alignment/>
      <protection/>
    </xf>
    <xf numFmtId="3" fontId="7" fillId="0" borderId="18" xfId="71" applyNumberFormat="1" applyFont="1" applyBorder="1">
      <alignment/>
      <protection/>
    </xf>
    <xf numFmtId="3" fontId="7" fillId="0" borderId="10" xfId="0" applyNumberFormat="1" applyFont="1" applyBorder="1" applyAlignment="1">
      <alignment/>
    </xf>
    <xf numFmtId="3" fontId="16" fillId="0" borderId="18" xfId="71" applyNumberFormat="1" applyFont="1" applyBorder="1">
      <alignment/>
      <protection/>
    </xf>
    <xf numFmtId="0" fontId="7" fillId="0" borderId="18" xfId="71" applyFont="1" applyBorder="1">
      <alignment/>
      <protection/>
    </xf>
    <xf numFmtId="0" fontId="16" fillId="0" borderId="18" xfId="71" applyFont="1" applyBorder="1">
      <alignment/>
      <protection/>
    </xf>
    <xf numFmtId="3" fontId="16" fillId="6" borderId="22" xfId="71" applyNumberFormat="1" applyFont="1" applyFill="1" applyBorder="1">
      <alignment/>
      <protection/>
    </xf>
    <xf numFmtId="3" fontId="0" fillId="0" borderId="19" xfId="65" applyNumberFormat="1" applyBorder="1">
      <alignment/>
      <protection/>
    </xf>
    <xf numFmtId="3" fontId="16" fillId="0" borderId="17" xfId="71" applyNumberFormat="1" applyFont="1" applyBorder="1">
      <alignment/>
      <protection/>
    </xf>
    <xf numFmtId="3" fontId="0" fillId="16" borderId="18" xfId="65" applyNumberFormat="1" applyFill="1" applyBorder="1">
      <alignment/>
      <protection/>
    </xf>
    <xf numFmtId="3" fontId="5" fillId="0" borderId="0" xfId="74" applyNumberFormat="1" applyFont="1" applyBorder="1">
      <alignment/>
      <protection/>
    </xf>
    <xf numFmtId="0" fontId="0" fillId="0" borderId="0" xfId="65" applyFont="1">
      <alignment/>
      <protection/>
    </xf>
    <xf numFmtId="3" fontId="7" fillId="0" borderId="24" xfId="71" applyNumberFormat="1" applyFont="1" applyBorder="1">
      <alignment/>
      <protection/>
    </xf>
    <xf numFmtId="3" fontId="9" fillId="6" borderId="25" xfId="65" applyNumberFormat="1" applyFont="1" applyFill="1" applyBorder="1">
      <alignment/>
      <protection/>
    </xf>
    <xf numFmtId="0" fontId="9" fillId="0" borderId="0" xfId="63" applyFont="1">
      <alignment/>
      <protection/>
    </xf>
    <xf numFmtId="0" fontId="0" fillId="0" borderId="0" xfId="0" applyBorder="1" applyAlignment="1">
      <alignment/>
    </xf>
    <xf numFmtId="0" fontId="6" fillId="0" borderId="13" xfId="71" applyFont="1" applyBorder="1">
      <alignment/>
      <protection/>
    </xf>
    <xf numFmtId="0" fontId="6" fillId="0" borderId="20" xfId="71" applyFont="1" applyBorder="1" applyAlignment="1">
      <alignment horizontal="center"/>
      <protection/>
    </xf>
    <xf numFmtId="0" fontId="6" fillId="0" borderId="22" xfId="71" applyFont="1" applyBorder="1" applyAlignment="1">
      <alignment horizontal="center"/>
      <protection/>
    </xf>
    <xf numFmtId="0" fontId="4" fillId="0" borderId="26" xfId="74" applyFont="1" applyBorder="1" applyAlignment="1">
      <alignment horizontal="centerContinuous"/>
      <protection/>
    </xf>
    <xf numFmtId="0" fontId="4" fillId="0" borderId="25" xfId="74" applyFont="1" applyBorder="1" applyAlignment="1">
      <alignment horizontal="centerContinuous"/>
      <protection/>
    </xf>
    <xf numFmtId="0" fontId="3" fillId="0" borderId="20" xfId="58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0" fillId="0" borderId="27" xfId="61" applyBorder="1">
      <alignment/>
      <protection/>
    </xf>
    <xf numFmtId="0" fontId="0" fillId="0" borderId="23" xfId="61" applyFont="1" applyBorder="1" applyAlignment="1">
      <alignment horizontal="center"/>
      <protection/>
    </xf>
    <xf numFmtId="0" fontId="0" fillId="0" borderId="20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8" xfId="61" applyFont="1" applyBorder="1" applyAlignment="1">
      <alignment vertical="center"/>
      <protection/>
    </xf>
    <xf numFmtId="0" fontId="9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vertical="center"/>
      <protection/>
    </xf>
    <xf numFmtId="3" fontId="0" fillId="0" borderId="11" xfId="61" applyNumberFormat="1" applyFont="1" applyBorder="1" applyAlignment="1">
      <alignment vertical="center"/>
      <protection/>
    </xf>
    <xf numFmtId="3" fontId="0" fillId="0" borderId="31" xfId="61" applyNumberFormat="1" applyFont="1" applyBorder="1" applyAlignment="1">
      <alignment vertical="center"/>
      <protection/>
    </xf>
    <xf numFmtId="3" fontId="9" fillId="6" borderId="23" xfId="61" applyNumberFormat="1" applyFont="1" applyFill="1" applyBorder="1" applyAlignment="1">
      <alignment vertical="center"/>
      <protection/>
    </xf>
    <xf numFmtId="0" fontId="3" fillId="0" borderId="27" xfId="57" applyBorder="1">
      <alignment/>
      <protection/>
    </xf>
    <xf numFmtId="0" fontId="0" fillId="0" borderId="32" xfId="65" applyFont="1" applyBorder="1" applyAlignment="1">
      <alignment horizontal="center"/>
      <protection/>
    </xf>
    <xf numFmtId="0" fontId="0" fillId="0" borderId="13" xfId="65" applyFont="1" applyBorder="1">
      <alignment/>
      <protection/>
    </xf>
    <xf numFmtId="0" fontId="11" fillId="6" borderId="33" xfId="65" applyFont="1" applyFill="1" applyBorder="1" applyAlignment="1">
      <alignment vertical="center"/>
      <protection/>
    </xf>
    <xf numFmtId="0" fontId="0" fillId="0" borderId="15" xfId="65" applyFont="1" applyBorder="1">
      <alignment/>
      <protection/>
    </xf>
    <xf numFmtId="0" fontId="0" fillId="0" borderId="34" xfId="65" applyFont="1" applyBorder="1">
      <alignment/>
      <protection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17" fillId="0" borderId="35" xfId="57" applyFont="1" applyBorder="1">
      <alignment/>
      <protection/>
    </xf>
    <xf numFmtId="0" fontId="15" fillId="0" borderId="13" xfId="57" applyFont="1" applyBorder="1">
      <alignment/>
      <protection/>
    </xf>
    <xf numFmtId="0" fontId="15" fillId="0" borderId="36" xfId="57" applyFont="1" applyBorder="1">
      <alignment/>
      <protection/>
    </xf>
    <xf numFmtId="0" fontId="18" fillId="0" borderId="32" xfId="57" applyFont="1" applyBorder="1">
      <alignment/>
      <protection/>
    </xf>
    <xf numFmtId="0" fontId="12" fillId="0" borderId="37" xfId="57" applyFont="1" applyBorder="1" applyAlignment="1">
      <alignment horizontal="center" vertical="center" wrapText="1"/>
      <protection/>
    </xf>
    <xf numFmtId="0" fontId="3" fillId="0" borderId="15" xfId="57" applyBorder="1" applyAlignment="1">
      <alignment horizontal="center"/>
      <protection/>
    </xf>
    <xf numFmtId="0" fontId="3" fillId="0" borderId="34" xfId="57" applyFont="1" applyBorder="1" applyAlignment="1">
      <alignment horizontal="center"/>
      <protection/>
    </xf>
    <xf numFmtId="0" fontId="12" fillId="0" borderId="33" xfId="57" applyFont="1" applyBorder="1" applyAlignment="1">
      <alignment horizontal="center" vertical="center"/>
      <protection/>
    </xf>
    <xf numFmtId="0" fontId="3" fillId="0" borderId="32" xfId="57" applyFont="1" applyBorder="1" applyAlignment="1">
      <alignment horizontal="center"/>
      <protection/>
    </xf>
    <xf numFmtId="0" fontId="6" fillId="0" borderId="23" xfId="71" applyFont="1" applyBorder="1" applyAlignment="1">
      <alignment horizontal="center"/>
      <protection/>
    </xf>
    <xf numFmtId="3" fontId="16" fillId="0" borderId="19" xfId="71" applyNumberFormat="1" applyFont="1" applyBorder="1">
      <alignment/>
      <protection/>
    </xf>
    <xf numFmtId="3" fontId="7" fillId="0" borderId="38" xfId="71" applyNumberFormat="1" applyFont="1" applyBorder="1">
      <alignment/>
      <protection/>
    </xf>
    <xf numFmtId="188" fontId="6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88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88" fontId="10" fillId="0" borderId="23" xfId="0" applyNumberFormat="1" applyFont="1" applyFill="1" applyBorder="1" applyAlignment="1">
      <alignment horizontal="left" vertical="center" wrapText="1" indent="1"/>
    </xf>
    <xf numFmtId="188" fontId="10" fillId="0" borderId="23" xfId="0" applyNumberFormat="1" applyFont="1" applyFill="1" applyBorder="1" applyAlignment="1" applyProtection="1">
      <alignment horizontal="left" vertical="center" wrapText="1" indent="1"/>
      <protection/>
    </xf>
    <xf numFmtId="3" fontId="7" fillId="0" borderId="17" xfId="71" applyNumberFormat="1" applyFont="1" applyBorder="1">
      <alignment/>
      <protection/>
    </xf>
    <xf numFmtId="3" fontId="7" fillId="0" borderId="19" xfId="71" applyNumberFormat="1" applyFont="1" applyBorder="1">
      <alignment/>
      <protection/>
    </xf>
    <xf numFmtId="3" fontId="7" fillId="0" borderId="21" xfId="71" applyNumberFormat="1" applyFont="1" applyBorder="1">
      <alignment/>
      <protection/>
    </xf>
    <xf numFmtId="3" fontId="16" fillId="0" borderId="20" xfId="71" applyNumberFormat="1" applyFont="1" applyBorder="1">
      <alignment/>
      <protection/>
    </xf>
    <xf numFmtId="3" fontId="16" fillId="0" borderId="22" xfId="71" applyNumberFormat="1" applyFont="1" applyBorder="1">
      <alignment/>
      <protection/>
    </xf>
    <xf numFmtId="188" fontId="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88" fontId="1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88" fontId="1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88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88" fontId="6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88" fontId="10" fillId="0" borderId="32" xfId="0" applyNumberFormat="1" applyFont="1" applyFill="1" applyBorder="1" applyAlignment="1">
      <alignment horizontal="left" vertical="center" wrapText="1" indent="1"/>
    </xf>
    <xf numFmtId="0" fontId="7" fillId="0" borderId="0" xfId="71" applyFont="1" applyBorder="1">
      <alignment/>
      <protection/>
    </xf>
    <xf numFmtId="188" fontId="10" fillId="0" borderId="0" xfId="0" applyNumberFormat="1" applyFont="1" applyFill="1" applyBorder="1" applyAlignment="1">
      <alignment horizontal="left" vertical="center" wrapText="1" indent="1"/>
    </xf>
    <xf numFmtId="3" fontId="7" fillId="0" borderId="0" xfId="71" applyNumberFormat="1" applyFont="1" applyBorder="1">
      <alignment/>
      <protection/>
    </xf>
    <xf numFmtId="188" fontId="10" fillId="0" borderId="0" xfId="0" applyNumberFormat="1" applyFont="1" applyFill="1" applyBorder="1" applyAlignment="1">
      <alignment horizontal="right" vertical="center" wrapText="1" indent="1"/>
    </xf>
    <xf numFmtId="3" fontId="16" fillId="0" borderId="0" xfId="71" applyNumberFormat="1" applyFont="1" applyBorder="1">
      <alignment/>
      <protection/>
    </xf>
    <xf numFmtId="0" fontId="7" fillId="0" borderId="41" xfId="71" applyFont="1" applyBorder="1" applyAlignment="1">
      <alignment horizontal="center"/>
      <protection/>
    </xf>
    <xf numFmtId="0" fontId="7" fillId="0" borderId="42" xfId="71" applyFont="1" applyBorder="1" applyAlignment="1">
      <alignment horizontal="center"/>
      <protection/>
    </xf>
    <xf numFmtId="0" fontId="7" fillId="0" borderId="43" xfId="71" applyFont="1" applyBorder="1" applyAlignment="1">
      <alignment horizontal="center"/>
      <protection/>
    </xf>
    <xf numFmtId="0" fontId="10" fillId="0" borderId="31" xfId="71" applyFont="1" applyBorder="1">
      <alignment/>
      <protection/>
    </xf>
    <xf numFmtId="3" fontId="16" fillId="6" borderId="26" xfId="71" applyNumberFormat="1" applyFont="1" applyFill="1" applyBorder="1">
      <alignment/>
      <protection/>
    </xf>
    <xf numFmtId="3" fontId="21" fillId="0" borderId="26" xfId="71" applyNumberFormat="1" applyFont="1" applyBorder="1">
      <alignment/>
      <protection/>
    </xf>
    <xf numFmtId="0" fontId="10" fillId="0" borderId="44" xfId="71" applyFont="1" applyBorder="1">
      <alignment/>
      <protection/>
    </xf>
    <xf numFmtId="3" fontId="16" fillId="0" borderId="45" xfId="71" applyNumberFormat="1" applyFont="1" applyBorder="1">
      <alignment/>
      <protection/>
    </xf>
    <xf numFmtId="3" fontId="16" fillId="0" borderId="46" xfId="71" applyNumberFormat="1" applyFont="1" applyBorder="1">
      <alignment/>
      <protection/>
    </xf>
    <xf numFmtId="0" fontId="10" fillId="0" borderId="47" xfId="71" applyFont="1" applyBorder="1">
      <alignment/>
      <protection/>
    </xf>
    <xf numFmtId="3" fontId="16" fillId="0" borderId="48" xfId="71" applyNumberFormat="1" applyFont="1" applyBorder="1">
      <alignment/>
      <protection/>
    </xf>
    <xf numFmtId="3" fontId="7" fillId="0" borderId="49" xfId="71" applyNumberFormat="1" applyFont="1" applyBorder="1">
      <alignment/>
      <protection/>
    </xf>
    <xf numFmtId="3" fontId="21" fillId="0" borderId="50" xfId="71" applyNumberFormat="1" applyFont="1" applyFill="1" applyBorder="1">
      <alignment/>
      <protection/>
    </xf>
    <xf numFmtId="3" fontId="21" fillId="0" borderId="22" xfId="71" applyNumberFormat="1" applyFont="1" applyFill="1" applyBorder="1">
      <alignment/>
      <protection/>
    </xf>
    <xf numFmtId="0" fontId="6" fillId="0" borderId="31" xfId="71" applyFont="1" applyBorder="1">
      <alignment/>
      <protection/>
    </xf>
    <xf numFmtId="0" fontId="10" fillId="0" borderId="12" xfId="71" applyFont="1" applyBorder="1" applyAlignment="1">
      <alignment vertical="center"/>
      <protection/>
    </xf>
    <xf numFmtId="3" fontId="10" fillId="6" borderId="23" xfId="71" applyNumberFormat="1" applyFont="1" applyFill="1" applyBorder="1">
      <alignment/>
      <protection/>
    </xf>
    <xf numFmtId="0" fontId="7" fillId="0" borderId="51" xfId="71" applyFont="1" applyBorder="1">
      <alignment/>
      <protection/>
    </xf>
    <xf numFmtId="3" fontId="21" fillId="0" borderId="25" xfId="71" applyNumberFormat="1" applyFont="1" applyBorder="1">
      <alignment/>
      <protection/>
    </xf>
    <xf numFmtId="3" fontId="16" fillId="6" borderId="25" xfId="71" applyNumberFormat="1" applyFont="1" applyFill="1" applyBorder="1">
      <alignment/>
      <protection/>
    </xf>
    <xf numFmtId="0" fontId="10" fillId="6" borderId="52" xfId="71" applyFont="1" applyFill="1" applyBorder="1">
      <alignment/>
      <protection/>
    </xf>
    <xf numFmtId="0" fontId="6" fillId="0" borderId="53" xfId="71" applyFont="1" applyBorder="1" applyAlignment="1">
      <alignment horizontal="center"/>
      <protection/>
    </xf>
    <xf numFmtId="0" fontId="6" fillId="0" borderId="42" xfId="71" applyFont="1" applyBorder="1" applyAlignment="1">
      <alignment horizontal="center"/>
      <protection/>
    </xf>
    <xf numFmtId="0" fontId="6" fillId="0" borderId="43" xfId="71" applyFont="1" applyBorder="1" applyAlignment="1">
      <alignment horizontal="center"/>
      <protection/>
    </xf>
    <xf numFmtId="0" fontId="10" fillId="6" borderId="23" xfId="71" applyFont="1" applyFill="1" applyBorder="1" applyAlignment="1">
      <alignment horizontal="center"/>
      <protection/>
    </xf>
    <xf numFmtId="0" fontId="10" fillId="6" borderId="24" xfId="71" applyFont="1" applyFill="1" applyBorder="1" applyAlignment="1">
      <alignment horizontal="center" vertical="top" wrapText="1"/>
      <protection/>
    </xf>
    <xf numFmtId="0" fontId="10" fillId="6" borderId="38" xfId="71" applyFont="1" applyFill="1" applyBorder="1" applyAlignment="1">
      <alignment horizontal="center" vertical="top" wrapText="1"/>
      <protection/>
    </xf>
    <xf numFmtId="0" fontId="10" fillId="6" borderId="20" xfId="71" applyFont="1" applyFill="1" applyBorder="1" applyAlignment="1">
      <alignment horizontal="center" vertical="top" wrapText="1"/>
      <protection/>
    </xf>
    <xf numFmtId="0" fontId="10" fillId="6" borderId="22" xfId="71" applyFont="1" applyFill="1" applyBorder="1" applyAlignment="1">
      <alignment horizontal="center" vertical="top" wrapText="1"/>
      <protection/>
    </xf>
    <xf numFmtId="0" fontId="16" fillId="6" borderId="23" xfId="71" applyFont="1" applyFill="1" applyBorder="1" applyAlignment="1">
      <alignment horizontal="center"/>
      <protection/>
    </xf>
    <xf numFmtId="0" fontId="16" fillId="6" borderId="39" xfId="71" applyFont="1" applyFill="1" applyBorder="1" applyAlignment="1">
      <alignment horizontal="center"/>
      <protection/>
    </xf>
    <xf numFmtId="188" fontId="16" fillId="6" borderId="32" xfId="0" applyNumberFormat="1" applyFont="1" applyFill="1" applyBorder="1" applyAlignment="1">
      <alignment horizontal="left" vertical="center" wrapText="1" indent="1"/>
    </xf>
    <xf numFmtId="188" fontId="10" fillId="6" borderId="32" xfId="0" applyNumberFormat="1" applyFont="1" applyFill="1" applyBorder="1" applyAlignment="1">
      <alignment horizontal="left" vertical="center" wrapText="1" indent="1"/>
    </xf>
    <xf numFmtId="188" fontId="10" fillId="6" borderId="23" xfId="0" applyNumberFormat="1" applyFont="1" applyFill="1" applyBorder="1" applyAlignment="1">
      <alignment horizontal="left" vertical="center" wrapText="1" indent="1"/>
    </xf>
    <xf numFmtId="0" fontId="0" fillId="0" borderId="54" xfId="0" applyBorder="1" applyAlignment="1">
      <alignment/>
    </xf>
    <xf numFmtId="0" fontId="9" fillId="6" borderId="32" xfId="71" applyFont="1" applyFill="1" applyBorder="1" applyAlignment="1">
      <alignment horizontal="center"/>
      <protection/>
    </xf>
    <xf numFmtId="0" fontId="7" fillId="0" borderId="27" xfId="71" applyFont="1" applyBorder="1">
      <alignment/>
      <protection/>
    </xf>
    <xf numFmtId="0" fontId="7" fillId="0" borderId="54" xfId="71" applyFont="1" applyBorder="1">
      <alignment/>
      <protection/>
    </xf>
    <xf numFmtId="0" fontId="7" fillId="0" borderId="15" xfId="71" applyFont="1" applyBorder="1">
      <alignment/>
      <protection/>
    </xf>
    <xf numFmtId="0" fontId="7" fillId="0" borderId="34" xfId="71" applyFont="1" applyBorder="1">
      <alignment/>
      <protection/>
    </xf>
    <xf numFmtId="0" fontId="10" fillId="0" borderId="23" xfId="71" applyFont="1" applyBorder="1" applyAlignment="1">
      <alignment horizontal="left" indent="1"/>
      <protection/>
    </xf>
    <xf numFmtId="0" fontId="0" fillId="0" borderId="39" xfId="71" applyBorder="1">
      <alignment/>
      <protection/>
    </xf>
    <xf numFmtId="0" fontId="7" fillId="0" borderId="55" xfId="71" applyFont="1" applyBorder="1">
      <alignment/>
      <protection/>
    </xf>
    <xf numFmtId="188" fontId="10" fillId="0" borderId="23" xfId="0" applyNumberFormat="1" applyFont="1" applyFill="1" applyBorder="1" applyAlignment="1">
      <alignment horizontal="left" wrapText="1" indent="1"/>
    </xf>
    <xf numFmtId="0" fontId="22" fillId="0" borderId="52" xfId="69" applyFont="1" applyFill="1" applyBorder="1" applyAlignment="1" applyProtection="1">
      <alignment horizontal="left" wrapText="1"/>
      <protection/>
    </xf>
    <xf numFmtId="0" fontId="22" fillId="0" borderId="23" xfId="71" applyFont="1" applyBorder="1" applyAlignment="1">
      <alignment/>
      <protection/>
    </xf>
    <xf numFmtId="3" fontId="21" fillId="0" borderId="50" xfId="71" applyNumberFormat="1" applyFont="1" applyBorder="1">
      <alignment/>
      <protection/>
    </xf>
    <xf numFmtId="3" fontId="16" fillId="0" borderId="22" xfId="71" applyNumberFormat="1" applyFont="1" applyBorder="1" applyAlignment="1">
      <alignment vertical="center"/>
      <protection/>
    </xf>
    <xf numFmtId="3" fontId="16" fillId="6" borderId="22" xfId="71" applyNumberFormat="1" applyFont="1" applyFill="1" applyBorder="1" applyAlignment="1">
      <alignment vertical="center"/>
      <protection/>
    </xf>
    <xf numFmtId="3" fontId="21" fillId="0" borderId="20" xfId="71" applyNumberFormat="1" applyFont="1" applyBorder="1" applyAlignment="1">
      <alignment/>
      <protection/>
    </xf>
    <xf numFmtId="3" fontId="21" fillId="0" borderId="22" xfId="71" applyNumberFormat="1" applyFont="1" applyBorder="1" applyAlignment="1">
      <alignment/>
      <protection/>
    </xf>
    <xf numFmtId="3" fontId="0" fillId="0" borderId="13" xfId="57" applyNumberFormat="1" applyFont="1" applyBorder="1">
      <alignment/>
      <protection/>
    </xf>
    <xf numFmtId="0" fontId="0" fillId="0" borderId="0" xfId="71" applyBorder="1">
      <alignment/>
      <protection/>
    </xf>
    <xf numFmtId="3" fontId="21" fillId="0" borderId="22" xfId="71" applyNumberFormat="1" applyFont="1" applyBorder="1">
      <alignment/>
      <protection/>
    </xf>
    <xf numFmtId="0" fontId="9" fillId="0" borderId="33" xfId="65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3" fontId="14" fillId="7" borderId="46" xfId="65" applyNumberFormat="1" applyFont="1" applyFill="1" applyBorder="1">
      <alignment/>
      <protection/>
    </xf>
    <xf numFmtId="0" fontId="0" fillId="0" borderId="0" xfId="0" applyAlignment="1">
      <alignment horizontal="left"/>
    </xf>
    <xf numFmtId="0" fontId="9" fillId="0" borderId="0" xfId="65" applyFont="1" applyAlignment="1">
      <alignment horizontal="center" vertical="center" wrapText="1"/>
      <protection/>
    </xf>
    <xf numFmtId="0" fontId="42" fillId="0" borderId="0" xfId="69" applyFont="1" applyFill="1">
      <alignment/>
      <protection/>
    </xf>
    <xf numFmtId="0" fontId="43" fillId="0" borderId="0" xfId="65" applyFont="1" applyBorder="1" applyAlignment="1">
      <alignment horizontal="left"/>
      <protection/>
    </xf>
    <xf numFmtId="0" fontId="6" fillId="0" borderId="11" xfId="71" applyFont="1" applyBorder="1">
      <alignment/>
      <protection/>
    </xf>
    <xf numFmtId="188" fontId="10" fillId="6" borderId="23" xfId="0" applyNumberFormat="1" applyFont="1" applyFill="1" applyBorder="1" applyAlignment="1">
      <alignment horizontal="left" wrapText="1" indent="1"/>
    </xf>
    <xf numFmtId="0" fontId="22" fillId="6" borderId="23" xfId="71" applyFont="1" applyFill="1" applyBorder="1" applyAlignment="1">
      <alignment/>
      <protection/>
    </xf>
    <xf numFmtId="3" fontId="21" fillId="6" borderId="22" xfId="71" applyNumberFormat="1" applyFont="1" applyFill="1" applyBorder="1">
      <alignment/>
      <protection/>
    </xf>
    <xf numFmtId="0" fontId="22" fillId="6" borderId="23" xfId="69" applyFont="1" applyFill="1" applyBorder="1" applyAlignment="1" applyProtection="1">
      <alignment horizontal="left" wrapText="1"/>
      <protection/>
    </xf>
    <xf numFmtId="0" fontId="22" fillId="6" borderId="52" xfId="69" applyFont="1" applyFill="1" applyBorder="1" applyAlignment="1" applyProtection="1">
      <alignment horizontal="left" wrapText="1"/>
      <protection/>
    </xf>
    <xf numFmtId="3" fontId="21" fillId="6" borderId="25" xfId="71" applyNumberFormat="1" applyFont="1" applyFill="1" applyBorder="1">
      <alignment/>
      <protection/>
    </xf>
    <xf numFmtId="3" fontId="21" fillId="6" borderId="22" xfId="71" applyNumberFormat="1" applyFont="1" applyFill="1" applyBorder="1" applyAlignment="1">
      <alignment/>
      <protection/>
    </xf>
    <xf numFmtId="0" fontId="10" fillId="6" borderId="23" xfId="71" applyFont="1" applyFill="1" applyBorder="1">
      <alignment/>
      <protection/>
    </xf>
    <xf numFmtId="3" fontId="9" fillId="6" borderId="20" xfId="57" applyNumberFormat="1" applyFont="1" applyFill="1" applyBorder="1">
      <alignment/>
      <protection/>
    </xf>
    <xf numFmtId="0" fontId="0" fillId="0" borderId="18" xfId="63" applyBorder="1">
      <alignment/>
      <protection/>
    </xf>
    <xf numFmtId="0" fontId="0" fillId="0" borderId="0" xfId="64" applyFont="1">
      <alignment/>
      <protection/>
    </xf>
    <xf numFmtId="0" fontId="43" fillId="0" borderId="0" xfId="65" applyFont="1" applyBorder="1" applyAlignment="1">
      <alignment horizontal="right"/>
      <protection/>
    </xf>
    <xf numFmtId="0" fontId="3" fillId="0" borderId="0" xfId="57" applyFont="1">
      <alignment/>
      <protection/>
    </xf>
    <xf numFmtId="0" fontId="10" fillId="0" borderId="56" xfId="74" applyFont="1" applyFill="1" applyBorder="1">
      <alignment/>
      <protection/>
    </xf>
    <xf numFmtId="0" fontId="10" fillId="0" borderId="0" xfId="74" applyFont="1" applyFill="1" applyBorder="1">
      <alignment/>
      <protection/>
    </xf>
    <xf numFmtId="3" fontId="5" fillId="0" borderId="11" xfId="74" applyNumberFormat="1" applyFont="1" applyBorder="1">
      <alignment/>
      <protection/>
    </xf>
    <xf numFmtId="3" fontId="0" fillId="0" borderId="12" xfId="57" applyNumberFormat="1" applyFont="1" applyBorder="1">
      <alignment/>
      <protection/>
    </xf>
    <xf numFmtId="3" fontId="9" fillId="6" borderId="23" xfId="57" applyNumberFormat="1" applyFont="1" applyFill="1" applyBorder="1">
      <alignment/>
      <protection/>
    </xf>
    <xf numFmtId="3" fontId="5" fillId="0" borderId="47" xfId="74" applyNumberFormat="1" applyFont="1" applyBorder="1">
      <alignment/>
      <protection/>
    </xf>
    <xf numFmtId="3" fontId="5" fillId="0" borderId="48" xfId="74" applyNumberFormat="1" applyFont="1" applyBorder="1">
      <alignment/>
      <protection/>
    </xf>
    <xf numFmtId="3" fontId="11" fillId="0" borderId="34" xfId="74" applyNumberFormat="1" applyFont="1" applyBorder="1">
      <alignment/>
      <protection/>
    </xf>
    <xf numFmtId="3" fontId="0" fillId="0" borderId="36" xfId="57" applyNumberFormat="1" applyFont="1" applyBorder="1">
      <alignment/>
      <protection/>
    </xf>
    <xf numFmtId="3" fontId="0" fillId="0" borderId="0" xfId="71" applyNumberFormat="1">
      <alignment/>
      <protection/>
    </xf>
    <xf numFmtId="0" fontId="7" fillId="0" borderId="57" xfId="71" applyFont="1" applyBorder="1">
      <alignment/>
      <protection/>
    </xf>
    <xf numFmtId="0" fontId="0" fillId="0" borderId="57" xfId="71" applyBorder="1">
      <alignment/>
      <protection/>
    </xf>
    <xf numFmtId="3" fontId="7" fillId="0" borderId="57" xfId="71" applyNumberFormat="1" applyFont="1" applyBorder="1">
      <alignment/>
      <protection/>
    </xf>
    <xf numFmtId="0" fontId="6" fillId="0" borderId="58" xfId="62" applyFont="1" applyBorder="1" applyAlignment="1">
      <alignment horizontal="center" wrapText="1"/>
      <protection/>
    </xf>
    <xf numFmtId="0" fontId="20" fillId="0" borderId="58" xfId="62" applyFont="1" applyBorder="1" applyAlignment="1">
      <alignment horizontal="center" wrapText="1"/>
      <protection/>
    </xf>
    <xf numFmtId="3" fontId="16" fillId="0" borderId="42" xfId="71" applyNumberFormat="1" applyFont="1" applyBorder="1">
      <alignment/>
      <protection/>
    </xf>
    <xf numFmtId="3" fontId="16" fillId="0" borderId="43" xfId="71" applyNumberFormat="1" applyFont="1" applyBorder="1">
      <alignment/>
      <protection/>
    </xf>
    <xf numFmtId="0" fontId="13" fillId="0" borderId="0" xfId="61" applyFont="1" applyAlignment="1">
      <alignment horizontal="right"/>
      <protection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49" fontId="7" fillId="0" borderId="12" xfId="63" applyNumberFormat="1" applyFont="1" applyBorder="1" applyAlignment="1">
      <alignment horizontal="center"/>
      <protection/>
    </xf>
    <xf numFmtId="0" fontId="4" fillId="0" borderId="24" xfId="74" applyFont="1" applyBorder="1" applyAlignment="1">
      <alignment horizontal="centerContinuous"/>
      <protection/>
    </xf>
    <xf numFmtId="0" fontId="16" fillId="6" borderId="53" xfId="74" applyFont="1" applyFill="1" applyBorder="1" applyAlignment="1">
      <alignment horizontal="center" vertical="center"/>
      <protection/>
    </xf>
    <xf numFmtId="0" fontId="16" fillId="6" borderId="42" xfId="74" applyFont="1" applyFill="1" applyBorder="1" applyAlignment="1">
      <alignment horizontal="center" vertical="center"/>
      <protection/>
    </xf>
    <xf numFmtId="0" fontId="16" fillId="6" borderId="42" xfId="74" applyFont="1" applyFill="1" applyBorder="1" applyAlignment="1">
      <alignment horizontal="center" vertical="center" wrapText="1"/>
      <protection/>
    </xf>
    <xf numFmtId="3" fontId="5" fillId="0" borderId="44" xfId="74" applyNumberFormat="1" applyFont="1" applyBorder="1">
      <alignment/>
      <protection/>
    </xf>
    <xf numFmtId="3" fontId="5" fillId="0" borderId="45" xfId="74" applyNumberFormat="1" applyFont="1" applyBorder="1">
      <alignment/>
      <protection/>
    </xf>
    <xf numFmtId="3" fontId="5" fillId="0" borderId="46" xfId="74" applyNumberFormat="1" applyFont="1" applyBorder="1">
      <alignment/>
      <protection/>
    </xf>
    <xf numFmtId="3" fontId="5" fillId="0" borderId="12" xfId="74" applyNumberFormat="1" applyFont="1" applyBorder="1">
      <alignment/>
      <protection/>
    </xf>
    <xf numFmtId="3" fontId="5" fillId="0" borderId="18" xfId="74" applyNumberFormat="1" applyFont="1" applyBorder="1">
      <alignment/>
      <protection/>
    </xf>
    <xf numFmtId="3" fontId="0" fillId="0" borderId="47" xfId="57" applyNumberFormat="1" applyFont="1" applyBorder="1">
      <alignment/>
      <protection/>
    </xf>
    <xf numFmtId="3" fontId="0" fillId="0" borderId="48" xfId="57" applyNumberFormat="1" applyFont="1" applyBorder="1">
      <alignment/>
      <protection/>
    </xf>
    <xf numFmtId="3" fontId="0" fillId="0" borderId="49" xfId="57" applyNumberFormat="1" applyFont="1" applyBorder="1">
      <alignment/>
      <protection/>
    </xf>
    <xf numFmtId="3" fontId="5" fillId="0" borderId="59" xfId="74" applyNumberFormat="1" applyFont="1" applyBorder="1">
      <alignment/>
      <protection/>
    </xf>
    <xf numFmtId="0" fontId="16" fillId="6" borderId="60" xfId="74" applyFont="1" applyFill="1" applyBorder="1" applyAlignment="1">
      <alignment horizontal="center" vertical="center"/>
      <protection/>
    </xf>
    <xf numFmtId="3" fontId="11" fillId="0" borderId="10" xfId="74" applyNumberFormat="1" applyFont="1" applyBorder="1">
      <alignment/>
      <protection/>
    </xf>
    <xf numFmtId="3" fontId="11" fillId="0" borderId="55" xfId="74" applyNumberFormat="1" applyFont="1" applyBorder="1">
      <alignment/>
      <protection/>
    </xf>
    <xf numFmtId="3" fontId="5" fillId="0" borderId="49" xfId="74" applyNumberFormat="1" applyFont="1" applyBorder="1">
      <alignment/>
      <protection/>
    </xf>
    <xf numFmtId="3" fontId="11" fillId="6" borderId="23" xfId="74" applyNumberFormat="1" applyFont="1" applyFill="1" applyBorder="1">
      <alignment/>
      <protection/>
    </xf>
    <xf numFmtId="3" fontId="11" fillId="6" borderId="32" xfId="74" applyNumberFormat="1" applyFont="1" applyFill="1" applyBorder="1">
      <alignment/>
      <protection/>
    </xf>
    <xf numFmtId="3" fontId="11" fillId="6" borderId="61" xfId="74" applyNumberFormat="1" applyFont="1" applyFill="1" applyBorder="1">
      <alignment/>
      <protection/>
    </xf>
    <xf numFmtId="3" fontId="11" fillId="0" borderId="62" xfId="74" applyNumberFormat="1" applyFont="1" applyBorder="1">
      <alignment/>
      <protection/>
    </xf>
    <xf numFmtId="3" fontId="11" fillId="0" borderId="28" xfId="74" applyNumberFormat="1" applyFont="1" applyBorder="1">
      <alignment/>
      <protection/>
    </xf>
    <xf numFmtId="3" fontId="11" fillId="0" borderId="29" xfId="74" applyNumberFormat="1" applyFont="1" applyBorder="1">
      <alignment/>
      <protection/>
    </xf>
    <xf numFmtId="3" fontId="11" fillId="0" borderId="30" xfId="74" applyNumberFormat="1" applyFont="1" applyFill="1" applyBorder="1">
      <alignment/>
      <protection/>
    </xf>
    <xf numFmtId="3" fontId="11" fillId="6" borderId="63" xfId="74" applyNumberFormat="1" applyFont="1" applyFill="1" applyBorder="1">
      <alignment/>
      <protection/>
    </xf>
    <xf numFmtId="0" fontId="16" fillId="6" borderId="41" xfId="74" applyFont="1" applyFill="1" applyBorder="1" applyAlignment="1">
      <alignment horizontal="center" vertical="center"/>
      <protection/>
    </xf>
    <xf numFmtId="0" fontId="16" fillId="6" borderId="64" xfId="74" applyFont="1" applyFill="1" applyBorder="1" applyAlignment="1">
      <alignment horizontal="center" vertical="center" wrapText="1"/>
      <protection/>
    </xf>
    <xf numFmtId="0" fontId="16" fillId="6" borderId="64" xfId="74" applyFont="1" applyFill="1" applyBorder="1" applyAlignment="1">
      <alignment horizontal="center" vertical="center"/>
      <protection/>
    </xf>
    <xf numFmtId="0" fontId="16" fillId="6" borderId="27" xfId="74" applyFont="1" applyFill="1" applyBorder="1" applyAlignment="1">
      <alignment horizontal="center" vertical="center"/>
      <protection/>
    </xf>
    <xf numFmtId="3" fontId="5" fillId="0" borderId="0" xfId="74" applyNumberFormat="1" applyFont="1" applyBorder="1">
      <alignment/>
      <protection/>
    </xf>
    <xf numFmtId="3" fontId="9" fillId="6" borderId="22" xfId="57" applyNumberFormat="1" applyFont="1" applyFill="1" applyBorder="1">
      <alignment/>
      <protection/>
    </xf>
    <xf numFmtId="3" fontId="5" fillId="0" borderId="47" xfId="74" applyNumberFormat="1" applyFont="1" applyFill="1" applyBorder="1">
      <alignment/>
      <protection/>
    </xf>
    <xf numFmtId="3" fontId="11" fillId="6" borderId="20" xfId="74" applyNumberFormat="1" applyFont="1" applyFill="1" applyBorder="1">
      <alignment/>
      <protection/>
    </xf>
    <xf numFmtId="3" fontId="11" fillId="6" borderId="22" xfId="74" applyNumberFormat="1" applyFont="1" applyFill="1" applyBorder="1">
      <alignment/>
      <protection/>
    </xf>
    <xf numFmtId="3" fontId="9" fillId="6" borderId="61" xfId="57" applyNumberFormat="1" applyFont="1" applyFill="1" applyBorder="1">
      <alignment/>
      <protection/>
    </xf>
    <xf numFmtId="3" fontId="5" fillId="0" borderId="65" xfId="74" applyNumberFormat="1" applyFont="1" applyBorder="1">
      <alignment/>
      <protection/>
    </xf>
    <xf numFmtId="3" fontId="9" fillId="6" borderId="58" xfId="57" applyNumberFormat="1" applyFont="1" applyFill="1" applyBorder="1">
      <alignment/>
      <protection/>
    </xf>
    <xf numFmtId="0" fontId="0" fillId="0" borderId="0" xfId="74" applyFont="1">
      <alignment/>
      <protection/>
    </xf>
    <xf numFmtId="0" fontId="0" fillId="0" borderId="0" xfId="74" applyFont="1">
      <alignment/>
      <protection/>
    </xf>
    <xf numFmtId="0" fontId="0" fillId="0" borderId="27" xfId="74" applyFont="1" applyBorder="1">
      <alignment/>
      <protection/>
    </xf>
    <xf numFmtId="0" fontId="0" fillId="0" borderId="32" xfId="74" applyFont="1" applyBorder="1" applyAlignment="1">
      <alignment horizontal="center"/>
      <protection/>
    </xf>
    <xf numFmtId="0" fontId="0" fillId="0" borderId="20" xfId="74" applyFont="1" applyBorder="1" applyAlignment="1">
      <alignment horizontal="center"/>
      <protection/>
    </xf>
    <xf numFmtId="0" fontId="0" fillId="0" borderId="37" xfId="74" applyFont="1" applyBorder="1">
      <alignment/>
      <protection/>
    </xf>
    <xf numFmtId="0" fontId="0" fillId="0" borderId="33" xfId="74" applyFont="1" applyBorder="1">
      <alignment/>
      <protection/>
    </xf>
    <xf numFmtId="3" fontId="0" fillId="0" borderId="0" xfId="74" applyNumberFormat="1" applyFont="1">
      <alignment/>
      <protection/>
    </xf>
    <xf numFmtId="3" fontId="11" fillId="0" borderId="18" xfId="74" applyNumberFormat="1" applyFont="1" applyBorder="1">
      <alignment/>
      <protection/>
    </xf>
    <xf numFmtId="3" fontId="11" fillId="0" borderId="30" xfId="74" applyNumberFormat="1" applyFont="1" applyBorder="1">
      <alignment/>
      <protection/>
    </xf>
    <xf numFmtId="0" fontId="0" fillId="0" borderId="15" xfId="74" applyFont="1" applyBorder="1">
      <alignment/>
      <protection/>
    </xf>
    <xf numFmtId="3" fontId="0" fillId="0" borderId="0" xfId="74" applyNumberFormat="1" applyFont="1">
      <alignment/>
      <protection/>
    </xf>
    <xf numFmtId="0" fontId="0" fillId="0" borderId="0" xfId="63">
      <alignment/>
      <protection/>
    </xf>
    <xf numFmtId="0" fontId="7" fillId="0" borderId="12" xfId="63" applyFont="1" applyBorder="1" applyAlignment="1">
      <alignment horizontal="center"/>
      <protection/>
    </xf>
    <xf numFmtId="0" fontId="0" fillId="0" borderId="18" xfId="63" applyFont="1" applyFill="1" applyBorder="1">
      <alignment/>
      <protection/>
    </xf>
    <xf numFmtId="0" fontId="7" fillId="0" borderId="23" xfId="63" applyFont="1" applyBorder="1">
      <alignment/>
      <protection/>
    </xf>
    <xf numFmtId="0" fontId="8" fillId="0" borderId="20" xfId="63" applyFont="1" applyBorder="1">
      <alignment/>
      <protection/>
    </xf>
    <xf numFmtId="3" fontId="8" fillId="0" borderId="20" xfId="63" applyNumberFormat="1" applyFont="1" applyBorder="1">
      <alignment/>
      <protection/>
    </xf>
    <xf numFmtId="3" fontId="8" fillId="0" borderId="22" xfId="63" applyNumberFormat="1" applyFont="1" applyBorder="1">
      <alignment/>
      <protection/>
    </xf>
    <xf numFmtId="0" fontId="0" fillId="0" borderId="23" xfId="63" applyBorder="1">
      <alignment/>
      <protection/>
    </xf>
    <xf numFmtId="0" fontId="8" fillId="0" borderId="22" xfId="63" applyFont="1" applyBorder="1">
      <alignment/>
      <protection/>
    </xf>
    <xf numFmtId="0" fontId="0" fillId="0" borderId="0" xfId="0" applyAlignment="1">
      <alignment horizontal="center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3" fontId="7" fillId="0" borderId="66" xfId="71" applyNumberFormat="1" applyFont="1" applyBorder="1">
      <alignment/>
      <protection/>
    </xf>
    <xf numFmtId="3" fontId="16" fillId="0" borderId="66" xfId="71" applyNumberFormat="1" applyFont="1" applyBorder="1">
      <alignment/>
      <protection/>
    </xf>
    <xf numFmtId="0" fontId="9" fillId="0" borderId="0" xfId="72" applyFont="1">
      <alignment/>
      <protection/>
    </xf>
    <xf numFmtId="3" fontId="9" fillId="0" borderId="0" xfId="72" applyNumberFormat="1" applyFont="1">
      <alignment/>
      <protection/>
    </xf>
    <xf numFmtId="0" fontId="9" fillId="0" borderId="0" xfId="72" applyFont="1" applyAlignment="1">
      <alignment horizontal="center" vertical="center" wrapText="1"/>
      <protection/>
    </xf>
    <xf numFmtId="3" fontId="0" fillId="0" borderId="67" xfId="72" applyNumberFormat="1" applyBorder="1">
      <alignment/>
      <protection/>
    </xf>
    <xf numFmtId="0" fontId="0" fillId="0" borderId="0" xfId="72">
      <alignment/>
      <protection/>
    </xf>
    <xf numFmtId="0" fontId="0" fillId="0" borderId="0" xfId="72" applyBorder="1">
      <alignment/>
      <protection/>
    </xf>
    <xf numFmtId="3" fontId="0" fillId="0" borderId="0" xfId="72" applyNumberFormat="1" applyBorder="1">
      <alignment/>
      <protection/>
    </xf>
    <xf numFmtId="0" fontId="9" fillId="0" borderId="0" xfId="72" applyFont="1" applyFill="1" applyBorder="1">
      <alignment/>
      <protection/>
    </xf>
    <xf numFmtId="3" fontId="9" fillId="0" borderId="0" xfId="72" applyNumberFormat="1" applyFont="1" applyFill="1" applyBorder="1">
      <alignment/>
      <protection/>
    </xf>
    <xf numFmtId="3" fontId="0" fillId="0" borderId="0" xfId="72" applyNumberFormat="1">
      <alignment/>
      <protection/>
    </xf>
    <xf numFmtId="0" fontId="0" fillId="0" borderId="0" xfId="72" applyAlignment="1">
      <alignment horizontal="center" vertical="center" wrapText="1"/>
      <protection/>
    </xf>
    <xf numFmtId="0" fontId="0" fillId="0" borderId="0" xfId="72" applyFont="1" applyBorder="1">
      <alignment/>
      <protection/>
    </xf>
    <xf numFmtId="0" fontId="9" fillId="18" borderId="68" xfId="72" applyFont="1" applyFill="1" applyBorder="1">
      <alignment/>
      <protection/>
    </xf>
    <xf numFmtId="3" fontId="9" fillId="18" borderId="69" xfId="72" applyNumberFormat="1" applyFont="1" applyFill="1" applyBorder="1">
      <alignment/>
      <protection/>
    </xf>
    <xf numFmtId="3" fontId="9" fillId="18" borderId="70" xfId="72" applyNumberFormat="1" applyFont="1" applyFill="1" applyBorder="1">
      <alignment/>
      <protection/>
    </xf>
    <xf numFmtId="0" fontId="0" fillId="0" borderId="71" xfId="72" applyFont="1" applyBorder="1" applyAlignment="1">
      <alignment horizontal="center" vertical="center" wrapText="1"/>
      <protection/>
    </xf>
    <xf numFmtId="3" fontId="0" fillId="0" borderId="72" xfId="72" applyNumberFormat="1" applyFont="1" applyBorder="1" applyAlignment="1">
      <alignment horizontal="center" vertical="center" wrapText="1"/>
      <protection/>
    </xf>
    <xf numFmtId="3" fontId="0" fillId="0" borderId="73" xfId="72" applyNumberFormat="1" applyFont="1" applyBorder="1" applyAlignment="1">
      <alignment horizontal="center" vertical="center" wrapText="1"/>
      <protection/>
    </xf>
    <xf numFmtId="0" fontId="0" fillId="0" borderId="74" xfId="72" applyFont="1" applyBorder="1">
      <alignment/>
      <protection/>
    </xf>
    <xf numFmtId="3" fontId="0" fillId="0" borderId="75" xfId="72" applyNumberFormat="1" applyBorder="1">
      <alignment/>
      <protection/>
    </xf>
    <xf numFmtId="0" fontId="9" fillId="0" borderId="0" xfId="72" applyFont="1" applyBorder="1">
      <alignment/>
      <protection/>
    </xf>
    <xf numFmtId="0" fontId="0" fillId="0" borderId="71" xfId="72" applyFont="1" applyBorder="1">
      <alignment/>
      <protection/>
    </xf>
    <xf numFmtId="3" fontId="0" fillId="0" borderId="72" xfId="72" applyNumberFormat="1" applyBorder="1">
      <alignment/>
      <protection/>
    </xf>
    <xf numFmtId="3" fontId="0" fillId="0" borderId="73" xfId="72" applyNumberFormat="1" applyBorder="1">
      <alignment/>
      <protection/>
    </xf>
    <xf numFmtId="0" fontId="9" fillId="0" borderId="71" xfId="72" applyFont="1" applyBorder="1" applyAlignment="1">
      <alignment horizontal="center" vertical="center" wrapText="1"/>
      <protection/>
    </xf>
    <xf numFmtId="3" fontId="9" fillId="0" borderId="72" xfId="72" applyNumberFormat="1" applyFont="1" applyBorder="1" applyAlignment="1">
      <alignment horizontal="center" vertical="center" wrapText="1"/>
      <protection/>
    </xf>
    <xf numFmtId="3" fontId="9" fillId="0" borderId="73" xfId="72" applyNumberFormat="1" applyFont="1" applyBorder="1" applyAlignment="1">
      <alignment horizontal="center" vertical="center" wrapText="1"/>
      <protection/>
    </xf>
    <xf numFmtId="0" fontId="0" fillId="0" borderId="29" xfId="72" applyBorder="1">
      <alignment/>
      <protection/>
    </xf>
    <xf numFmtId="3" fontId="0" fillId="0" borderId="76" xfId="72" applyNumberFormat="1" applyBorder="1">
      <alignment/>
      <protection/>
    </xf>
    <xf numFmtId="0" fontId="0" fillId="0" borderId="77" xfId="72" applyFont="1" applyBorder="1">
      <alignment/>
      <protection/>
    </xf>
    <xf numFmtId="3" fontId="0" fillId="0" borderId="78" xfId="72" applyNumberFormat="1" applyBorder="1">
      <alignment/>
      <protection/>
    </xf>
    <xf numFmtId="3" fontId="0" fillId="0" borderId="79" xfId="72" applyNumberFormat="1" applyBorder="1">
      <alignment/>
      <protection/>
    </xf>
    <xf numFmtId="0" fontId="9" fillId="6" borderId="80" xfId="72" applyFont="1" applyFill="1" applyBorder="1">
      <alignment/>
      <protection/>
    </xf>
    <xf numFmtId="3" fontId="9" fillId="6" borderId="81" xfId="72" applyNumberFormat="1" applyFont="1" applyFill="1" applyBorder="1">
      <alignment/>
      <protection/>
    </xf>
    <xf numFmtId="3" fontId="9" fillId="6" borderId="82" xfId="72" applyNumberFormat="1" applyFont="1" applyFill="1" applyBorder="1">
      <alignment/>
      <protection/>
    </xf>
    <xf numFmtId="0" fontId="0" fillId="0" borderId="83" xfId="72" applyFont="1" applyBorder="1">
      <alignment/>
      <protection/>
    </xf>
    <xf numFmtId="3" fontId="0" fillId="0" borderId="83" xfId="72" applyNumberFormat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55" xfId="63" applyBorder="1">
      <alignment/>
      <protection/>
    </xf>
    <xf numFmtId="0" fontId="0" fillId="0" borderId="15" xfId="63" applyBorder="1">
      <alignment/>
      <protection/>
    </xf>
    <xf numFmtId="0" fontId="0" fillId="0" borderId="15" xfId="63" applyFont="1" applyBorder="1">
      <alignment/>
      <protection/>
    </xf>
    <xf numFmtId="0" fontId="0" fillId="0" borderId="34" xfId="63" applyFont="1" applyBorder="1">
      <alignment/>
      <protection/>
    </xf>
    <xf numFmtId="0" fontId="11" fillId="0" borderId="0" xfId="65" applyFont="1" applyAlignment="1">
      <alignment horizontal="center"/>
      <protection/>
    </xf>
    <xf numFmtId="0" fontId="14" fillId="7" borderId="35" xfId="65" applyFont="1" applyFill="1" applyBorder="1">
      <alignment/>
      <protection/>
    </xf>
    <xf numFmtId="3" fontId="14" fillId="7" borderId="21" xfId="65" applyNumberFormat="1" applyFont="1" applyFill="1" applyBorder="1">
      <alignment/>
      <protection/>
    </xf>
    <xf numFmtId="3" fontId="0" fillId="0" borderId="0" xfId="65" applyNumberFormat="1">
      <alignment/>
      <protection/>
    </xf>
    <xf numFmtId="3" fontId="0" fillId="0" borderId="22" xfId="65" applyNumberFormat="1" applyFont="1" applyBorder="1" applyAlignment="1">
      <alignment horizontal="center"/>
      <protection/>
    </xf>
    <xf numFmtId="0" fontId="9" fillId="0" borderId="40" xfId="65" applyFont="1" applyBorder="1" applyAlignment="1">
      <alignment horizontal="center" vertical="center" wrapText="1"/>
      <protection/>
    </xf>
    <xf numFmtId="3" fontId="9" fillId="0" borderId="38" xfId="65" applyNumberFormat="1" applyFont="1" applyBorder="1" applyAlignment="1">
      <alignment horizontal="center" vertical="center" wrapText="1"/>
      <protection/>
    </xf>
    <xf numFmtId="3" fontId="0" fillId="16" borderId="46" xfId="65" applyNumberFormat="1" applyFill="1" applyBorder="1">
      <alignment/>
      <protection/>
    </xf>
    <xf numFmtId="0" fontId="0" fillId="0" borderId="12" xfId="0" applyBorder="1" applyAlignment="1">
      <alignment wrapText="1"/>
    </xf>
    <xf numFmtId="0" fontId="0" fillId="0" borderId="65" xfId="65" applyFont="1" applyBorder="1" applyAlignment="1">
      <alignment vertical="center"/>
      <protection/>
    </xf>
    <xf numFmtId="0" fontId="0" fillId="0" borderId="13" xfId="65" applyFont="1" applyBorder="1" applyAlignment="1">
      <alignment wrapText="1"/>
      <protection/>
    </xf>
    <xf numFmtId="0" fontId="0" fillId="0" borderId="55" xfId="65" applyBorder="1">
      <alignment/>
      <protection/>
    </xf>
    <xf numFmtId="3" fontId="0" fillId="0" borderId="49" xfId="65" applyNumberFormat="1" applyBorder="1">
      <alignment/>
      <protection/>
    </xf>
    <xf numFmtId="3" fontId="9" fillId="6" borderId="22" xfId="65" applyNumberFormat="1" applyFont="1" applyFill="1" applyBorder="1" applyAlignment="1">
      <alignment horizontal="right" vertical="center"/>
      <protection/>
    </xf>
    <xf numFmtId="0" fontId="0" fillId="0" borderId="55" xfId="65" applyFont="1" applyBorder="1">
      <alignment/>
      <protection/>
    </xf>
    <xf numFmtId="0" fontId="0" fillId="0" borderId="84" xfId="65" applyFont="1" applyBorder="1">
      <alignment/>
      <protection/>
    </xf>
    <xf numFmtId="0" fontId="11" fillId="6" borderId="32" xfId="65" applyFont="1" applyFill="1" applyBorder="1" applyAlignment="1">
      <alignment horizontal="left" vertical="center"/>
      <protection/>
    </xf>
    <xf numFmtId="0" fontId="0" fillId="0" borderId="12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0" fillId="0" borderId="12" xfId="0" applyBorder="1" applyAlignment="1">
      <alignment horizontal="left" wrapText="1"/>
    </xf>
    <xf numFmtId="3" fontId="0" fillId="0" borderId="18" xfId="0" applyNumberFormat="1" applyBorder="1" applyAlignment="1">
      <alignment vertical="center"/>
    </xf>
    <xf numFmtId="0" fontId="0" fillId="0" borderId="31" xfId="0" applyBorder="1" applyAlignment="1">
      <alignment wrapText="1"/>
    </xf>
    <xf numFmtId="3" fontId="0" fillId="0" borderId="19" xfId="0" applyNumberFormat="1" applyBorder="1" applyAlignment="1">
      <alignment/>
    </xf>
    <xf numFmtId="3" fontId="13" fillId="0" borderId="18" xfId="0" applyNumberFormat="1" applyFont="1" applyBorder="1" applyAlignment="1">
      <alignment/>
    </xf>
    <xf numFmtId="0" fontId="9" fillId="0" borderId="53" xfId="58" applyFont="1" applyBorder="1" applyAlignment="1">
      <alignment horizontal="center" wrapText="1"/>
      <protection/>
    </xf>
    <xf numFmtId="0" fontId="9" fillId="0" borderId="43" xfId="58" applyFont="1" applyBorder="1" applyAlignment="1">
      <alignment horizontal="center" vertical="center"/>
      <protection/>
    </xf>
    <xf numFmtId="0" fontId="9" fillId="0" borderId="52" xfId="0" applyFont="1" applyBorder="1" applyAlignment="1">
      <alignment wrapText="1"/>
    </xf>
    <xf numFmtId="3" fontId="9" fillId="0" borderId="25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3" fontId="0" fillId="0" borderId="46" xfId="0" applyNumberFormat="1" applyFont="1" applyBorder="1" applyAlignment="1">
      <alignment/>
    </xf>
    <xf numFmtId="0" fontId="0" fillId="0" borderId="47" xfId="0" applyBorder="1" applyAlignment="1">
      <alignment wrapText="1"/>
    </xf>
    <xf numFmtId="3" fontId="0" fillId="0" borderId="49" xfId="0" applyNumberFormat="1" applyBorder="1" applyAlignment="1">
      <alignment/>
    </xf>
    <xf numFmtId="0" fontId="14" fillId="7" borderId="41" xfId="65" applyFont="1" applyFill="1" applyBorder="1" applyAlignment="1">
      <alignment horizontal="left" vertical="center" wrapText="1"/>
      <protection/>
    </xf>
    <xf numFmtId="3" fontId="14" fillId="7" borderId="43" xfId="65" applyNumberFormat="1" applyFont="1" applyFill="1" applyBorder="1" applyAlignment="1">
      <alignment horizontal="right" vertical="center"/>
      <protection/>
    </xf>
    <xf numFmtId="3" fontId="0" fillId="16" borderId="46" xfId="65" applyNumberFormat="1" applyFont="1" applyFill="1" applyBorder="1" applyAlignment="1">
      <alignment horizontal="right" vertical="center"/>
      <protection/>
    </xf>
    <xf numFmtId="0" fontId="0" fillId="0" borderId="65" xfId="65" applyFont="1" applyBorder="1">
      <alignment/>
      <protection/>
    </xf>
    <xf numFmtId="0" fontId="0" fillId="0" borderId="85" xfId="65" applyBorder="1">
      <alignment/>
      <protection/>
    </xf>
    <xf numFmtId="3" fontId="47" fillId="0" borderId="67" xfId="66" applyNumberFormat="1" applyFont="1" applyBorder="1">
      <alignment/>
      <protection/>
    </xf>
    <xf numFmtId="3" fontId="48" fillId="0" borderId="67" xfId="66" applyNumberFormat="1" applyFont="1" applyFill="1" applyBorder="1">
      <alignment/>
      <protection/>
    </xf>
    <xf numFmtId="14" fontId="47" fillId="0" borderId="67" xfId="66" applyNumberFormat="1" applyFont="1" applyBorder="1">
      <alignment/>
      <protection/>
    </xf>
    <xf numFmtId="0" fontId="3" fillId="0" borderId="67" xfId="66" applyBorder="1">
      <alignment/>
      <protection/>
    </xf>
    <xf numFmtId="3" fontId="47" fillId="0" borderId="67" xfId="66" applyNumberFormat="1" applyFont="1" applyBorder="1">
      <alignment/>
      <protection/>
    </xf>
    <xf numFmtId="3" fontId="47" fillId="0" borderId="67" xfId="66" applyNumberFormat="1" applyFont="1" applyBorder="1" applyAlignment="1">
      <alignment horizontal="right" wrapText="1"/>
      <protection/>
    </xf>
    <xf numFmtId="3" fontId="47" fillId="0" borderId="86" xfId="66" applyNumberFormat="1" applyFont="1" applyBorder="1">
      <alignment/>
      <protection/>
    </xf>
    <xf numFmtId="3" fontId="47" fillId="0" borderId="10" xfId="66" applyNumberFormat="1" applyFont="1" applyBorder="1">
      <alignment/>
      <protection/>
    </xf>
    <xf numFmtId="3" fontId="47" fillId="0" borderId="35" xfId="66" applyNumberFormat="1" applyFont="1" applyBorder="1">
      <alignment/>
      <protection/>
    </xf>
    <xf numFmtId="3" fontId="47" fillId="0" borderId="87" xfId="66" applyNumberFormat="1" applyFont="1" applyBorder="1">
      <alignment/>
      <protection/>
    </xf>
    <xf numFmtId="3" fontId="48" fillId="0" borderId="67" xfId="66" applyNumberFormat="1" applyFont="1" applyFill="1" applyBorder="1" applyAlignment="1">
      <alignment horizontal="right"/>
      <protection/>
    </xf>
    <xf numFmtId="3" fontId="47" fillId="0" borderId="67" xfId="66" applyNumberFormat="1" applyFont="1" applyBorder="1" applyAlignment="1">
      <alignment horizontal="center"/>
      <protection/>
    </xf>
    <xf numFmtId="14" fontId="47" fillId="0" borderId="67" xfId="66" applyNumberFormat="1" applyFont="1" applyBorder="1" applyAlignment="1">
      <alignment wrapText="1"/>
      <protection/>
    </xf>
    <xf numFmtId="3" fontId="47" fillId="0" borderId="78" xfId="66" applyNumberFormat="1" applyFont="1" applyBorder="1">
      <alignment/>
      <protection/>
    </xf>
    <xf numFmtId="3" fontId="48" fillId="0" borderId="78" xfId="66" applyNumberFormat="1" applyFont="1" applyFill="1" applyBorder="1" applyAlignment="1">
      <alignment horizontal="right"/>
      <protection/>
    </xf>
    <xf numFmtId="14" fontId="47" fillId="0" borderId="78" xfId="66" applyNumberFormat="1" applyFont="1" applyBorder="1">
      <alignment/>
      <protection/>
    </xf>
    <xf numFmtId="0" fontId="3" fillId="0" borderId="78" xfId="66" applyBorder="1">
      <alignment/>
      <protection/>
    </xf>
    <xf numFmtId="3" fontId="47" fillId="0" borderId="78" xfId="66" applyNumberFormat="1" applyFont="1" applyBorder="1" applyAlignment="1">
      <alignment horizontal="center"/>
      <protection/>
    </xf>
    <xf numFmtId="3" fontId="47" fillId="0" borderId="78" xfId="66" applyNumberFormat="1" applyFont="1" applyBorder="1" applyAlignment="1">
      <alignment horizontal="right" wrapText="1"/>
      <protection/>
    </xf>
    <xf numFmtId="3" fontId="47" fillId="0" borderId="78" xfId="66" applyNumberFormat="1" applyFont="1" applyBorder="1">
      <alignment/>
      <protection/>
    </xf>
    <xf numFmtId="3" fontId="47" fillId="0" borderId="88" xfId="66" applyNumberFormat="1" applyFont="1" applyBorder="1">
      <alignment/>
      <protection/>
    </xf>
    <xf numFmtId="3" fontId="47" fillId="0" borderId="17" xfId="66" applyNumberFormat="1" applyFont="1" applyBorder="1">
      <alignment/>
      <protection/>
    </xf>
    <xf numFmtId="3" fontId="47" fillId="0" borderId="40" xfId="66" applyNumberFormat="1" applyFont="1" applyBorder="1">
      <alignment/>
      <protection/>
    </xf>
    <xf numFmtId="3" fontId="47" fillId="0" borderId="76" xfId="66" applyNumberFormat="1" applyFont="1" applyBorder="1">
      <alignment/>
      <protection/>
    </xf>
    <xf numFmtId="3" fontId="47" fillId="0" borderId="75" xfId="66" applyNumberFormat="1" applyFont="1" applyBorder="1">
      <alignment/>
      <protection/>
    </xf>
    <xf numFmtId="3" fontId="48" fillId="0" borderId="67" xfId="66" applyNumberFormat="1" applyFont="1" applyBorder="1">
      <alignment/>
      <protection/>
    </xf>
    <xf numFmtId="14" fontId="48" fillId="0" borderId="67" xfId="66" applyNumberFormat="1" applyFont="1" applyBorder="1">
      <alignment/>
      <protection/>
    </xf>
    <xf numFmtId="14" fontId="48" fillId="0" borderId="67" xfId="66" applyNumberFormat="1" applyFont="1" applyBorder="1" applyAlignment="1">
      <alignment horizontal="center"/>
      <protection/>
    </xf>
    <xf numFmtId="0" fontId="12" fillId="0" borderId="67" xfId="66" applyFont="1" applyBorder="1">
      <alignment/>
      <protection/>
    </xf>
    <xf numFmtId="3" fontId="48" fillId="0" borderId="67" xfId="66" applyNumberFormat="1" applyFont="1" applyBorder="1" applyAlignment="1">
      <alignment horizontal="center"/>
      <protection/>
    </xf>
    <xf numFmtId="3" fontId="48" fillId="0" borderId="67" xfId="66" applyNumberFormat="1" applyFont="1" applyBorder="1" applyAlignment="1">
      <alignment horizontal="right" wrapText="1"/>
      <protection/>
    </xf>
    <xf numFmtId="3" fontId="48" fillId="0" borderId="75" xfId="66" applyNumberFormat="1" applyFont="1" applyBorder="1">
      <alignment/>
      <protection/>
    </xf>
    <xf numFmtId="14" fontId="47" fillId="0" borderId="67" xfId="66" applyNumberFormat="1" applyFont="1" applyBorder="1" applyAlignment="1">
      <alignment horizontal="center"/>
      <protection/>
    </xf>
    <xf numFmtId="3" fontId="11" fillId="0" borderId="14" xfId="74" applyNumberFormat="1" applyFont="1" applyBorder="1">
      <alignment/>
      <protection/>
    </xf>
    <xf numFmtId="3" fontId="0" fillId="0" borderId="89" xfId="57" applyNumberFormat="1" applyFont="1" applyBorder="1">
      <alignment/>
      <protection/>
    </xf>
    <xf numFmtId="3" fontId="9" fillId="6" borderId="50" xfId="57" applyNumberFormat="1" applyFont="1" applyFill="1" applyBorder="1">
      <alignment/>
      <protection/>
    </xf>
    <xf numFmtId="3" fontId="5" fillId="0" borderId="89" xfId="74" applyNumberFormat="1" applyFont="1" applyBorder="1">
      <alignment/>
      <protection/>
    </xf>
    <xf numFmtId="0" fontId="0" fillId="0" borderId="36" xfId="65" applyFont="1" applyBorder="1">
      <alignment/>
      <protection/>
    </xf>
    <xf numFmtId="0" fontId="7" fillId="0" borderId="10" xfId="65" applyFont="1" applyBorder="1" applyAlignment="1">
      <alignment horizontal="left" vertical="center" wrapText="1"/>
      <protection/>
    </xf>
    <xf numFmtId="0" fontId="7" fillId="0" borderId="48" xfId="65" applyFont="1" applyBorder="1" applyAlignment="1">
      <alignment horizontal="left" vertical="center" wrapText="1"/>
      <protection/>
    </xf>
    <xf numFmtId="0" fontId="50" fillId="0" borderId="0" xfId="69" applyFont="1" applyFill="1">
      <alignment/>
      <protection/>
    </xf>
    <xf numFmtId="0" fontId="51" fillId="0" borderId="0" xfId="69" applyFont="1" applyFill="1">
      <alignment/>
      <protection/>
    </xf>
    <xf numFmtId="188" fontId="49" fillId="0" borderId="0" xfId="69" applyNumberFormat="1" applyFont="1" applyFill="1" applyBorder="1" applyAlignment="1" applyProtection="1">
      <alignment horizontal="centerContinuous" vertical="center"/>
      <protection/>
    </xf>
    <xf numFmtId="0" fontId="52" fillId="0" borderId="0" xfId="68" applyFont="1" applyFill="1" applyBorder="1" applyAlignment="1" applyProtection="1">
      <alignment/>
      <protection/>
    </xf>
    <xf numFmtId="0" fontId="49" fillId="0" borderId="27" xfId="69" applyFont="1" applyFill="1" applyBorder="1" applyAlignment="1" applyProtection="1">
      <alignment horizontal="center" vertical="center" wrapText="1"/>
      <protection/>
    </xf>
    <xf numFmtId="0" fontId="7" fillId="0" borderId="41" xfId="65" applyFont="1" applyBorder="1" applyAlignment="1">
      <alignment horizontal="center"/>
      <protection/>
    </xf>
    <xf numFmtId="0" fontId="7" fillId="0" borderId="43" xfId="65" applyFont="1" applyBorder="1" applyAlignment="1">
      <alignment horizontal="center"/>
      <protection/>
    </xf>
    <xf numFmtId="0" fontId="50" fillId="0" borderId="37" xfId="69" applyFont="1" applyFill="1" applyBorder="1" applyAlignment="1" applyProtection="1">
      <alignment horizontal="center" vertical="center"/>
      <protection/>
    </xf>
    <xf numFmtId="0" fontId="49" fillId="0" borderId="65" xfId="69" applyFont="1" applyFill="1" applyBorder="1" applyAlignment="1" applyProtection="1">
      <alignment horizontal="center" vertical="center" wrapText="1"/>
      <protection/>
    </xf>
    <xf numFmtId="0" fontId="49" fillId="0" borderId="46" xfId="69" applyFont="1" applyFill="1" applyBorder="1" applyAlignment="1" applyProtection="1">
      <alignment horizontal="center" vertical="center" wrapText="1"/>
      <protection/>
    </xf>
    <xf numFmtId="0" fontId="50" fillId="0" borderId="54" xfId="69" applyFont="1" applyFill="1" applyBorder="1" applyAlignment="1" applyProtection="1">
      <alignment horizontal="center" vertical="center"/>
      <protection/>
    </xf>
    <xf numFmtId="0" fontId="50" fillId="0" borderId="65" xfId="69" applyFont="1" applyFill="1" applyBorder="1" applyProtection="1">
      <alignment/>
      <protection/>
    </xf>
    <xf numFmtId="195" fontId="50" fillId="0" borderId="46" xfId="40" applyNumberFormat="1" applyFont="1" applyFill="1" applyBorder="1" applyAlignment="1" applyProtection="1">
      <alignment/>
      <protection locked="0"/>
    </xf>
    <xf numFmtId="0" fontId="50" fillId="0" borderId="15" xfId="69" applyFont="1" applyFill="1" applyBorder="1" applyAlignment="1" applyProtection="1">
      <alignment horizontal="center" vertical="center"/>
      <protection/>
    </xf>
    <xf numFmtId="0" fontId="50" fillId="0" borderId="13" xfId="69" applyFont="1" applyFill="1" applyBorder="1" applyProtection="1">
      <alignment/>
      <protection/>
    </xf>
    <xf numFmtId="195" fontId="50" fillId="0" borderId="18" xfId="40" applyNumberFormat="1" applyFont="1" applyFill="1" applyBorder="1" applyAlignment="1" applyProtection="1">
      <alignment/>
      <protection locked="0"/>
    </xf>
    <xf numFmtId="0" fontId="50" fillId="0" borderId="13" xfId="69" applyFont="1" applyFill="1" applyBorder="1" applyAlignment="1" applyProtection="1">
      <alignment wrapText="1"/>
      <protection/>
    </xf>
    <xf numFmtId="0" fontId="50" fillId="0" borderId="85" xfId="69" applyFont="1" applyFill="1" applyBorder="1" applyAlignment="1" applyProtection="1">
      <alignment horizontal="center" vertical="center"/>
      <protection/>
    </xf>
    <xf numFmtId="0" fontId="50" fillId="0" borderId="36" xfId="69" applyFont="1" applyFill="1" applyBorder="1" applyProtection="1">
      <alignment/>
      <protection/>
    </xf>
    <xf numFmtId="195" fontId="50" fillId="0" borderId="19" xfId="40" applyNumberFormat="1" applyFont="1" applyFill="1" applyBorder="1" applyAlignment="1" applyProtection="1">
      <alignment/>
      <protection locked="0"/>
    </xf>
    <xf numFmtId="0" fontId="50" fillId="0" borderId="34" xfId="69" applyFont="1" applyFill="1" applyBorder="1" applyAlignment="1" applyProtection="1">
      <alignment horizontal="center" vertical="center"/>
      <protection/>
    </xf>
    <xf numFmtId="0" fontId="49" fillId="6" borderId="63" xfId="69" applyFont="1" applyFill="1" applyBorder="1" applyAlignment="1" applyProtection="1">
      <alignment/>
      <protection/>
    </xf>
    <xf numFmtId="195" fontId="49" fillId="6" borderId="22" xfId="40" applyNumberFormat="1" applyFont="1" applyFill="1" applyBorder="1" applyAlignment="1" applyProtection="1">
      <alignment/>
      <protection/>
    </xf>
    <xf numFmtId="0" fontId="50" fillId="0" borderId="0" xfId="69" applyFont="1" applyFill="1" applyBorder="1" applyAlignment="1">
      <alignment horizontal="justify" vertical="center" wrapText="1"/>
      <protection/>
    </xf>
    <xf numFmtId="0" fontId="49" fillId="0" borderId="55" xfId="69" applyFont="1" applyFill="1" applyBorder="1" applyAlignment="1" applyProtection="1">
      <alignment horizontal="center" vertical="center" wrapText="1"/>
      <protection/>
    </xf>
    <xf numFmtId="0" fontId="50" fillId="0" borderId="65" xfId="69" applyFont="1" applyFill="1" applyBorder="1" applyProtection="1">
      <alignment/>
      <protection locked="0"/>
    </xf>
    <xf numFmtId="0" fontId="50" fillId="0" borderId="13" xfId="69" applyFont="1" applyFill="1" applyBorder="1" applyProtection="1">
      <alignment/>
      <protection locked="0"/>
    </xf>
    <xf numFmtId="0" fontId="50" fillId="0" borderId="36" xfId="69" applyFont="1" applyFill="1" applyBorder="1" applyProtection="1">
      <alignment/>
      <protection locked="0"/>
    </xf>
    <xf numFmtId="0" fontId="49" fillId="6" borderId="32" xfId="69" applyFont="1" applyFill="1" applyBorder="1" applyAlignment="1" applyProtection="1">
      <alignment horizontal="left" vertical="center" wrapText="1"/>
      <protection/>
    </xf>
    <xf numFmtId="195" fontId="50" fillId="6" borderId="22" xfId="40" applyNumberFormat="1" applyFont="1" applyFill="1" applyBorder="1" applyAlignment="1" applyProtection="1">
      <alignment/>
      <protection/>
    </xf>
    <xf numFmtId="0" fontId="7" fillId="0" borderId="0" xfId="65" applyFont="1">
      <alignment/>
      <protection/>
    </xf>
    <xf numFmtId="0" fontId="16" fillId="0" borderId="0" xfId="65" applyFont="1" applyAlignment="1">
      <alignment horizontal="center" vertical="center" wrapText="1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horizontal="center"/>
      <protection/>
    </xf>
    <xf numFmtId="0" fontId="7" fillId="0" borderId="0" xfId="0" applyFont="1" applyAlignment="1">
      <alignment horizontal="left"/>
    </xf>
    <xf numFmtId="0" fontId="7" fillId="0" borderId="55" xfId="65" applyFont="1" applyBorder="1">
      <alignment/>
      <protection/>
    </xf>
    <xf numFmtId="0" fontId="7" fillId="0" borderId="15" xfId="65" applyFont="1" applyBorder="1">
      <alignment/>
      <protection/>
    </xf>
    <xf numFmtId="0" fontId="7" fillId="0" borderId="13" xfId="65" applyFont="1" applyBorder="1" applyAlignment="1">
      <alignment horizontal="left"/>
      <protection/>
    </xf>
    <xf numFmtId="0" fontId="7" fillId="0" borderId="10" xfId="65" applyFont="1" applyBorder="1" applyAlignment="1">
      <alignment horizontal="left"/>
      <protection/>
    </xf>
    <xf numFmtId="3" fontId="7" fillId="0" borderId="18" xfId="65" applyNumberFormat="1" applyFont="1" applyBorder="1">
      <alignment/>
      <protection/>
    </xf>
    <xf numFmtId="0" fontId="7" fillId="0" borderId="84" xfId="65" applyFont="1" applyBorder="1" applyAlignment="1">
      <alignment horizontal="left"/>
      <protection/>
    </xf>
    <xf numFmtId="3" fontId="7" fillId="0" borderId="49" xfId="65" applyNumberFormat="1" applyFont="1" applyBorder="1">
      <alignment/>
      <protection/>
    </xf>
    <xf numFmtId="0" fontId="16" fillId="6" borderId="33" xfId="65" applyFont="1" applyFill="1" applyBorder="1">
      <alignment/>
      <protection/>
    </xf>
    <xf numFmtId="0" fontId="16" fillId="6" borderId="58" xfId="65" applyFont="1" applyFill="1" applyBorder="1">
      <alignment/>
      <protection/>
    </xf>
    <xf numFmtId="3" fontId="16" fillId="6" borderId="25" xfId="65" applyNumberFormat="1" applyFont="1" applyFill="1" applyBorder="1">
      <alignment/>
      <protection/>
    </xf>
    <xf numFmtId="0" fontId="7" fillId="0" borderId="51" xfId="65" applyFont="1" applyBorder="1">
      <alignment/>
      <protection/>
    </xf>
    <xf numFmtId="0" fontId="7" fillId="0" borderId="29" xfId="65" applyFont="1" applyBorder="1">
      <alignment/>
      <protection/>
    </xf>
    <xf numFmtId="0" fontId="7" fillId="0" borderId="35" xfId="65" applyFont="1" applyBorder="1" applyAlignment="1">
      <alignment horizontal="left"/>
      <protection/>
    </xf>
    <xf numFmtId="0" fontId="7" fillId="0" borderId="16" xfId="65" applyFont="1" applyBorder="1" applyAlignment="1">
      <alignment horizontal="left"/>
      <protection/>
    </xf>
    <xf numFmtId="3" fontId="7" fillId="0" borderId="21" xfId="65" applyNumberFormat="1" applyFont="1" applyBorder="1">
      <alignment/>
      <protection/>
    </xf>
    <xf numFmtId="0" fontId="7" fillId="0" borderId="23" xfId="65" applyFont="1" applyBorder="1" applyAlignment="1">
      <alignment horizontal="center"/>
      <protection/>
    </xf>
    <xf numFmtId="0" fontId="7" fillId="0" borderId="20" xfId="65" applyFont="1" applyBorder="1" applyAlignment="1">
      <alignment horizontal="center"/>
      <protection/>
    </xf>
    <xf numFmtId="0" fontId="7" fillId="0" borderId="22" xfId="65" applyFont="1" applyBorder="1" applyAlignment="1">
      <alignment horizontal="center"/>
      <protection/>
    </xf>
    <xf numFmtId="0" fontId="16" fillId="16" borderId="23" xfId="65" applyFont="1" applyFill="1" applyBorder="1" applyAlignment="1">
      <alignment horizontal="center"/>
      <protection/>
    </xf>
    <xf numFmtId="0" fontId="16" fillId="16" borderId="20" xfId="65" applyFont="1" applyFill="1" applyBorder="1" applyAlignment="1">
      <alignment horizontal="center"/>
      <protection/>
    </xf>
    <xf numFmtId="0" fontId="16" fillId="16" borderId="22" xfId="65" applyFont="1" applyFill="1" applyBorder="1" applyAlignment="1">
      <alignment horizontal="center"/>
      <protection/>
    </xf>
    <xf numFmtId="0" fontId="7" fillId="0" borderId="36" xfId="65" applyFont="1" applyBorder="1" applyAlignment="1">
      <alignment horizontal="left"/>
      <protection/>
    </xf>
    <xf numFmtId="0" fontId="7" fillId="0" borderId="17" xfId="65" applyFont="1" applyBorder="1" applyAlignment="1">
      <alignment horizontal="left" vertical="center" wrapText="1"/>
      <protection/>
    </xf>
    <xf numFmtId="3" fontId="7" fillId="0" borderId="19" xfId="65" applyNumberFormat="1" applyFont="1" applyBorder="1">
      <alignment/>
      <protection/>
    </xf>
    <xf numFmtId="0" fontId="0" fillId="0" borderId="58" xfId="65" applyBorder="1">
      <alignment/>
      <protection/>
    </xf>
    <xf numFmtId="0" fontId="7" fillId="0" borderId="37" xfId="71" applyFont="1" applyBorder="1">
      <alignment/>
      <protection/>
    </xf>
    <xf numFmtId="0" fontId="6" fillId="0" borderId="41" xfId="71" applyFont="1" applyBorder="1" applyAlignment="1">
      <alignment horizontal="center"/>
      <protection/>
    </xf>
    <xf numFmtId="0" fontId="16" fillId="6" borderId="32" xfId="71" applyFont="1" applyFill="1" applyBorder="1" applyAlignment="1">
      <alignment horizontal="center"/>
      <protection/>
    </xf>
    <xf numFmtId="0" fontId="10" fillId="0" borderId="35" xfId="71" applyFont="1" applyBorder="1">
      <alignment/>
      <protection/>
    </xf>
    <xf numFmtId="0" fontId="10" fillId="0" borderId="13" xfId="71" applyFont="1" applyBorder="1">
      <alignment/>
      <protection/>
    </xf>
    <xf numFmtId="0" fontId="22" fillId="0" borderId="32" xfId="71" applyFont="1" applyBorder="1" applyAlignment="1">
      <alignment/>
      <protection/>
    </xf>
    <xf numFmtId="0" fontId="6" fillId="0" borderId="36" xfId="71" applyFont="1" applyBorder="1">
      <alignment/>
      <protection/>
    </xf>
    <xf numFmtId="0" fontId="10" fillId="0" borderId="13" xfId="71" applyFont="1" applyBorder="1" applyAlignment="1">
      <alignment vertical="center"/>
      <protection/>
    </xf>
    <xf numFmtId="0" fontId="22" fillId="0" borderId="32" xfId="69" applyFont="1" applyFill="1" applyBorder="1" applyAlignment="1" applyProtection="1">
      <alignment horizontal="left" wrapText="1"/>
      <protection/>
    </xf>
    <xf numFmtId="3" fontId="10" fillId="6" borderId="32" xfId="71" applyNumberFormat="1" applyFont="1" applyFill="1" applyBorder="1">
      <alignment/>
      <protection/>
    </xf>
    <xf numFmtId="0" fontId="0" fillId="0" borderId="40" xfId="71" applyBorder="1">
      <alignment/>
      <protection/>
    </xf>
    <xf numFmtId="188" fontId="10" fillId="0" borderId="32" xfId="0" applyNumberFormat="1" applyFont="1" applyFill="1" applyBorder="1" applyAlignment="1">
      <alignment horizontal="left" wrapText="1" indent="1"/>
    </xf>
    <xf numFmtId="0" fontId="10" fillId="0" borderId="41" xfId="71" applyFont="1" applyBorder="1" applyAlignment="1">
      <alignment horizontal="left" indent="1"/>
      <protection/>
    </xf>
    <xf numFmtId="0" fontId="3" fillId="0" borderId="0" xfId="59" applyFont="1">
      <alignment/>
      <protection/>
    </xf>
    <xf numFmtId="0" fontId="12" fillId="0" borderId="0" xfId="59" applyFont="1">
      <alignment/>
      <protection/>
    </xf>
    <xf numFmtId="3" fontId="46" fillId="0" borderId="0" xfId="59" applyNumberFormat="1" applyFont="1">
      <alignment/>
      <protection/>
    </xf>
    <xf numFmtId="3" fontId="12" fillId="0" borderId="0" xfId="59" applyNumberFormat="1" applyFont="1">
      <alignment/>
      <protection/>
    </xf>
    <xf numFmtId="3" fontId="3" fillId="0" borderId="0" xfId="59" applyNumberFormat="1">
      <alignment/>
      <protection/>
    </xf>
    <xf numFmtId="0" fontId="55" fillId="0" borderId="0" xfId="67" applyFill="1">
      <alignment/>
      <protection/>
    </xf>
    <xf numFmtId="0" fontId="57" fillId="0" borderId="0" xfId="67" applyFont="1" applyFill="1" applyAlignment="1">
      <alignment horizontal="center"/>
      <protection/>
    </xf>
    <xf numFmtId="0" fontId="3" fillId="0" borderId="0" xfId="59">
      <alignment/>
      <protection/>
    </xf>
    <xf numFmtId="0" fontId="55" fillId="0" borderId="0" xfId="67" applyFill="1" applyAlignment="1">
      <alignment horizontal="center"/>
      <protection/>
    </xf>
    <xf numFmtId="0" fontId="55" fillId="0" borderId="0" xfId="67" applyFill="1" applyBorder="1">
      <alignment/>
      <protection/>
    </xf>
    <xf numFmtId="0" fontId="55" fillId="0" borderId="0" xfId="67" applyFill="1" applyAlignment="1">
      <alignment horizontal="right"/>
      <protection/>
    </xf>
    <xf numFmtId="3" fontId="55" fillId="0" borderId="0" xfId="67" applyNumberFormat="1" applyFill="1" applyAlignment="1">
      <alignment horizontal="right"/>
      <protection/>
    </xf>
    <xf numFmtId="0" fontId="55" fillId="0" borderId="0" xfId="67" applyFont="1" applyFill="1">
      <alignment/>
      <protection/>
    </xf>
    <xf numFmtId="0" fontId="55" fillId="0" borderId="0" xfId="73">
      <alignment/>
      <protection/>
    </xf>
    <xf numFmtId="0" fontId="61" fillId="0" borderId="0" xfId="73" applyFont="1" applyAlignment="1">
      <alignment horizontal="center" vertical="center"/>
      <protection/>
    </xf>
    <xf numFmtId="0" fontId="55" fillId="0" borderId="0" xfId="73" applyFont="1">
      <alignment/>
      <protection/>
    </xf>
    <xf numFmtId="0" fontId="48" fillId="0" borderId="0" xfId="59" applyFont="1">
      <alignment/>
      <protection/>
    </xf>
    <xf numFmtId="0" fontId="3" fillId="0" borderId="0" xfId="59" applyFill="1" applyBorder="1">
      <alignment/>
      <protection/>
    </xf>
    <xf numFmtId="0" fontId="47" fillId="0" borderId="0" xfId="59" applyFont="1">
      <alignment/>
      <protection/>
    </xf>
    <xf numFmtId="0" fontId="47" fillId="0" borderId="0" xfId="59" applyFont="1" applyFill="1" applyBorder="1">
      <alignment/>
      <protection/>
    </xf>
    <xf numFmtId="0" fontId="46" fillId="0" borderId="10" xfId="59" applyFont="1" applyFill="1" applyBorder="1">
      <alignment/>
      <protection/>
    </xf>
    <xf numFmtId="3" fontId="3" fillId="0" borderId="10" xfId="59" applyNumberFormat="1" applyFont="1" applyFill="1" applyBorder="1" applyAlignment="1">
      <alignment horizontal="right"/>
      <protection/>
    </xf>
    <xf numFmtId="0" fontId="3" fillId="0" borderId="0" xfId="59" applyFill="1" applyBorder="1" applyAlignment="1">
      <alignment horizontal="right"/>
      <protection/>
    </xf>
    <xf numFmtId="0" fontId="3" fillId="0" borderId="0" xfId="59" applyFont="1" applyFill="1" applyBorder="1" applyAlignment="1">
      <alignment horizontal="center"/>
      <protection/>
    </xf>
    <xf numFmtId="0" fontId="64" fillId="0" borderId="0" xfId="59" applyFont="1" applyFill="1" applyBorder="1">
      <alignment/>
      <protection/>
    </xf>
    <xf numFmtId="0" fontId="19" fillId="0" borderId="0" xfId="59" applyFont="1" applyFill="1" applyBorder="1" applyAlignment="1">
      <alignment horizontal="center"/>
      <protection/>
    </xf>
    <xf numFmtId="0" fontId="50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3" fontId="46" fillId="0" borderId="10" xfId="59" applyNumberFormat="1" applyFont="1" applyFill="1" applyBorder="1">
      <alignment/>
      <protection/>
    </xf>
    <xf numFmtId="3" fontId="45" fillId="0" borderId="0" xfId="59" applyNumberFormat="1" applyFont="1" applyFill="1" applyBorder="1" applyAlignment="1">
      <alignment horizontal="right"/>
      <protection/>
    </xf>
    <xf numFmtId="3" fontId="45" fillId="0" borderId="0" xfId="59" applyNumberFormat="1" applyFont="1" applyFill="1" applyBorder="1">
      <alignment/>
      <protection/>
    </xf>
    <xf numFmtId="0" fontId="46" fillId="0" borderId="10" xfId="59" applyFont="1" applyFill="1" applyBorder="1">
      <alignment/>
      <protection/>
    </xf>
    <xf numFmtId="3" fontId="46" fillId="0" borderId="10" xfId="59" applyNumberFormat="1" applyFont="1" applyFill="1" applyBorder="1">
      <alignment/>
      <protection/>
    </xf>
    <xf numFmtId="3" fontId="3" fillId="0" borderId="0" xfId="59" applyNumberFormat="1" applyFont="1" applyFill="1" applyBorder="1" applyAlignment="1">
      <alignment horizontal="right" wrapText="1"/>
      <protection/>
    </xf>
    <xf numFmtId="3" fontId="46" fillId="0" borderId="0" xfId="59" applyNumberFormat="1" applyFont="1" applyFill="1" applyBorder="1">
      <alignment/>
      <protection/>
    </xf>
    <xf numFmtId="0" fontId="48" fillId="0" borderId="10" xfId="59" applyFont="1" applyFill="1" applyBorder="1">
      <alignment/>
      <protection/>
    </xf>
    <xf numFmtId="3" fontId="45" fillId="0" borderId="10" xfId="59" applyNumberFormat="1" applyFont="1" applyFill="1" applyBorder="1">
      <alignment/>
      <protection/>
    </xf>
    <xf numFmtId="3" fontId="46" fillId="0" borderId="0" xfId="59" applyNumberFormat="1" applyFont="1" applyFill="1" applyBorder="1" applyAlignment="1">
      <alignment horizontal="right"/>
      <protection/>
    </xf>
    <xf numFmtId="0" fontId="46" fillId="0" borderId="0" xfId="59" applyFont="1" applyFill="1" applyBorder="1">
      <alignment/>
      <protection/>
    </xf>
    <xf numFmtId="0" fontId="53" fillId="0" borderId="10" xfId="59" applyFont="1" applyFill="1" applyBorder="1">
      <alignment/>
      <protection/>
    </xf>
    <xf numFmtId="3" fontId="3" fillId="0" borderId="10" xfId="59" applyNumberFormat="1" applyFont="1" applyFill="1" applyBorder="1">
      <alignment/>
      <protection/>
    </xf>
    <xf numFmtId="3" fontId="3" fillId="0" borderId="0" xfId="59" applyNumberFormat="1" applyFont="1" applyFill="1" applyBorder="1" applyAlignment="1">
      <alignment horizontal="right"/>
      <protection/>
    </xf>
    <xf numFmtId="3" fontId="46" fillId="0" borderId="0" xfId="59" applyNumberFormat="1" applyFont="1" applyFill="1" applyBorder="1" applyAlignment="1">
      <alignment horizontal="center"/>
      <protection/>
    </xf>
    <xf numFmtId="3" fontId="3" fillId="0" borderId="10" xfId="59" applyNumberFormat="1" applyFill="1" applyBorder="1">
      <alignment/>
      <protection/>
    </xf>
    <xf numFmtId="3" fontId="3" fillId="0" borderId="0" xfId="59" applyNumberFormat="1" applyFill="1" applyBorder="1" applyAlignment="1">
      <alignment horizontal="right"/>
      <protection/>
    </xf>
    <xf numFmtId="3" fontId="12" fillId="0" borderId="0" xfId="59" applyNumberFormat="1" applyFont="1" applyFill="1" applyBorder="1">
      <alignment/>
      <protection/>
    </xf>
    <xf numFmtId="3" fontId="3" fillId="0" borderId="0" xfId="59" applyNumberFormat="1" applyFill="1" applyBorder="1">
      <alignment/>
      <protection/>
    </xf>
    <xf numFmtId="3" fontId="12" fillId="0" borderId="0" xfId="59" applyNumberFormat="1" applyFont="1" applyFill="1" applyBorder="1" applyAlignment="1">
      <alignment horizontal="right"/>
      <protection/>
    </xf>
    <xf numFmtId="0" fontId="46" fillId="0" borderId="0" xfId="59" applyFont="1" applyFill="1" applyBorder="1">
      <alignment/>
      <protection/>
    </xf>
    <xf numFmtId="0" fontId="3" fillId="0" borderId="10" xfId="59" applyFill="1" applyBorder="1">
      <alignment/>
      <protection/>
    </xf>
    <xf numFmtId="3" fontId="45" fillId="0" borderId="0" xfId="59" applyNumberFormat="1" applyFont="1" applyFill="1" applyBorder="1">
      <alignment/>
      <protection/>
    </xf>
    <xf numFmtId="0" fontId="47" fillId="0" borderId="10" xfId="59" applyFont="1" applyFill="1" applyBorder="1">
      <alignment/>
      <protection/>
    </xf>
    <xf numFmtId="0" fontId="3" fillId="0" borderId="0" xfId="59" applyFill="1" applyBorder="1" applyAlignment="1">
      <alignment horizontal="center" wrapText="1"/>
      <protection/>
    </xf>
    <xf numFmtId="0" fontId="3" fillId="0" borderId="0" xfId="59" applyAlignment="1">
      <alignment horizontal="right"/>
      <protection/>
    </xf>
    <xf numFmtId="0" fontId="48" fillId="0" borderId="0" xfId="59" applyFont="1" applyFill="1" applyBorder="1">
      <alignment/>
      <protection/>
    </xf>
    <xf numFmtId="0" fontId="65" fillId="6" borderId="63" xfId="59" applyFont="1" applyFill="1" applyBorder="1">
      <alignment/>
      <protection/>
    </xf>
    <xf numFmtId="3" fontId="65" fillId="6" borderId="90" xfId="59" applyNumberFormat="1" applyFont="1" applyFill="1" applyBorder="1">
      <alignment/>
      <protection/>
    </xf>
    <xf numFmtId="0" fontId="12" fillId="0" borderId="10" xfId="59" applyFont="1" applyBorder="1" applyAlignment="1">
      <alignment horizontal="center"/>
      <protection/>
    </xf>
    <xf numFmtId="0" fontId="3" fillId="0" borderId="10" xfId="59" applyFont="1" applyBorder="1">
      <alignment/>
      <protection/>
    </xf>
    <xf numFmtId="0" fontId="3" fillId="0" borderId="45" xfId="59" applyFont="1" applyBorder="1">
      <alignment/>
      <protection/>
    </xf>
    <xf numFmtId="0" fontId="12" fillId="0" borderId="45" xfId="59" applyFont="1" applyBorder="1">
      <alignment/>
      <protection/>
    </xf>
    <xf numFmtId="0" fontId="12" fillId="0" borderId="45" xfId="59" applyFont="1" applyBorder="1" applyAlignment="1">
      <alignment horizontal="center"/>
      <protection/>
    </xf>
    <xf numFmtId="0" fontId="3" fillId="0" borderId="46" xfId="59" applyFont="1" applyBorder="1">
      <alignment/>
      <protection/>
    </xf>
    <xf numFmtId="0" fontId="3" fillId="0" borderId="12" xfId="59" applyFont="1" applyBorder="1">
      <alignment/>
      <protection/>
    </xf>
    <xf numFmtId="0" fontId="12" fillId="0" borderId="18" xfId="59" applyFont="1" applyBorder="1" applyAlignment="1">
      <alignment horizontal="center" vertical="center"/>
      <protection/>
    </xf>
    <xf numFmtId="0" fontId="3" fillId="0" borderId="18" xfId="59" applyFont="1" applyBorder="1">
      <alignment/>
      <protection/>
    </xf>
    <xf numFmtId="0" fontId="3" fillId="0" borderId="59" xfId="59" applyFont="1" applyBorder="1">
      <alignment/>
      <protection/>
    </xf>
    <xf numFmtId="0" fontId="3" fillId="0" borderId="44" xfId="59" applyFont="1" applyBorder="1">
      <alignment/>
      <protection/>
    </xf>
    <xf numFmtId="3" fontId="11" fillId="0" borderId="10" xfId="60" applyNumberFormat="1" applyFont="1" applyFill="1" applyBorder="1" applyAlignment="1">
      <alignment horizontal="left"/>
      <protection/>
    </xf>
    <xf numFmtId="3" fontId="5" fillId="0" borderId="10" xfId="60" applyNumberFormat="1" applyFont="1" applyFill="1" applyBorder="1" applyAlignment="1">
      <alignment horizontal="right"/>
      <protection/>
    </xf>
    <xf numFmtId="3" fontId="46" fillId="0" borderId="10" xfId="59" applyNumberFormat="1" applyFont="1" applyBorder="1">
      <alignment/>
      <protection/>
    </xf>
    <xf numFmtId="3" fontId="46" fillId="0" borderId="10" xfId="59" applyNumberFormat="1" applyFont="1" applyBorder="1" applyAlignment="1">
      <alignment horizontal="center"/>
      <protection/>
    </xf>
    <xf numFmtId="3" fontId="5" fillId="0" borderId="10" xfId="60" applyNumberFormat="1" applyFont="1" applyBorder="1">
      <alignment/>
      <protection/>
    </xf>
    <xf numFmtId="3" fontId="11" fillId="0" borderId="10" xfId="60" applyNumberFormat="1" applyFont="1" applyBorder="1">
      <alignment/>
      <protection/>
    </xf>
    <xf numFmtId="0" fontId="3" fillId="0" borderId="65" xfId="59" applyFont="1" applyBorder="1">
      <alignment/>
      <protection/>
    </xf>
    <xf numFmtId="0" fontId="12" fillId="0" borderId="13" xfId="59" applyFont="1" applyBorder="1" applyAlignment="1">
      <alignment horizontal="center" vertical="center"/>
      <protection/>
    </xf>
    <xf numFmtId="0" fontId="3" fillId="0" borderId="13" xfId="59" applyFont="1" applyBorder="1">
      <alignment/>
      <protection/>
    </xf>
    <xf numFmtId="0" fontId="12" fillId="0" borderId="55" xfId="59" applyFont="1" applyBorder="1" applyAlignment="1">
      <alignment horizontal="center"/>
      <protection/>
    </xf>
    <xf numFmtId="0" fontId="3" fillId="0" borderId="15" xfId="59" applyFont="1" applyBorder="1">
      <alignment/>
      <protection/>
    </xf>
    <xf numFmtId="0" fontId="3" fillId="0" borderId="15" xfId="59" applyFont="1" applyBorder="1" applyAlignment="1">
      <alignment vertical="center"/>
      <protection/>
    </xf>
    <xf numFmtId="0" fontId="11" fillId="0" borderId="15" xfId="60" applyFont="1" applyBorder="1">
      <alignment/>
      <protection/>
    </xf>
    <xf numFmtId="0" fontId="11" fillId="0" borderId="15" xfId="60" applyFont="1" applyBorder="1" applyAlignment="1">
      <alignment horizontal="left"/>
      <protection/>
    </xf>
    <xf numFmtId="0" fontId="46" fillId="0" borderId="15" xfId="59" applyFont="1" applyBorder="1">
      <alignment/>
      <protection/>
    </xf>
    <xf numFmtId="0" fontId="3" fillId="0" borderId="15" xfId="59" applyFont="1" applyBorder="1" applyAlignment="1">
      <alignment wrapText="1"/>
      <protection/>
    </xf>
    <xf numFmtId="0" fontId="12" fillId="0" borderId="15" xfId="59" applyFont="1" applyBorder="1">
      <alignment/>
      <protection/>
    </xf>
    <xf numFmtId="3" fontId="46" fillId="0" borderId="13" xfId="59" applyNumberFormat="1" applyFont="1" applyBorder="1">
      <alignment/>
      <protection/>
    </xf>
    <xf numFmtId="3" fontId="46" fillId="0" borderId="12" xfId="59" applyNumberFormat="1" applyFont="1" applyBorder="1">
      <alignment/>
      <protection/>
    </xf>
    <xf numFmtId="3" fontId="46" fillId="0" borderId="18" xfId="59" applyNumberFormat="1" applyFont="1" applyBorder="1">
      <alignment/>
      <protection/>
    </xf>
    <xf numFmtId="0" fontId="3" fillId="0" borderId="57" xfId="59" applyFont="1" applyBorder="1">
      <alignment/>
      <protection/>
    </xf>
    <xf numFmtId="3" fontId="3" fillId="0" borderId="57" xfId="59" applyNumberFormat="1" applyBorder="1">
      <alignment/>
      <protection/>
    </xf>
    <xf numFmtId="3" fontId="12" fillId="0" borderId="57" xfId="59" applyNumberFormat="1" applyFont="1" applyFill="1" applyBorder="1">
      <alignment/>
      <protection/>
    </xf>
    <xf numFmtId="3" fontId="12" fillId="0" borderId="57" xfId="59" applyNumberFormat="1" applyFont="1" applyBorder="1">
      <alignment/>
      <protection/>
    </xf>
    <xf numFmtId="0" fontId="3" fillId="0" borderId="14" xfId="59" applyFont="1" applyBorder="1">
      <alignment/>
      <protection/>
    </xf>
    <xf numFmtId="3" fontId="3" fillId="0" borderId="0" xfId="59" applyNumberFormat="1" applyBorder="1">
      <alignment/>
      <protection/>
    </xf>
    <xf numFmtId="3" fontId="45" fillId="19" borderId="10" xfId="59" applyNumberFormat="1" applyFont="1" applyFill="1" applyBorder="1">
      <alignment/>
      <protection/>
    </xf>
    <xf numFmtId="3" fontId="45" fillId="19" borderId="17" xfId="59" applyNumberFormat="1" applyFont="1" applyFill="1" applyBorder="1">
      <alignment/>
      <protection/>
    </xf>
    <xf numFmtId="3" fontId="45" fillId="19" borderId="14" xfId="59" applyNumberFormat="1" applyFont="1" applyFill="1" applyBorder="1">
      <alignment/>
      <protection/>
    </xf>
    <xf numFmtId="3" fontId="45" fillId="19" borderId="91" xfId="59" applyNumberFormat="1" applyFont="1" applyFill="1" applyBorder="1">
      <alignment/>
      <protection/>
    </xf>
    <xf numFmtId="0" fontId="48" fillId="19" borderId="15" xfId="59" applyFont="1" applyFill="1" applyBorder="1">
      <alignment/>
      <protection/>
    </xf>
    <xf numFmtId="3" fontId="45" fillId="19" borderId="12" xfId="59" applyNumberFormat="1" applyFont="1" applyFill="1" applyBorder="1">
      <alignment/>
      <protection/>
    </xf>
    <xf numFmtId="3" fontId="45" fillId="19" borderId="18" xfId="59" applyNumberFormat="1" applyFont="1" applyFill="1" applyBorder="1">
      <alignment/>
      <protection/>
    </xf>
    <xf numFmtId="0" fontId="53" fillId="19" borderId="85" xfId="59" applyFont="1" applyFill="1" applyBorder="1">
      <alignment/>
      <protection/>
    </xf>
    <xf numFmtId="3" fontId="46" fillId="19" borderId="17" xfId="59" applyNumberFormat="1" applyFont="1" applyFill="1" applyBorder="1">
      <alignment/>
      <protection/>
    </xf>
    <xf numFmtId="3" fontId="46" fillId="19" borderId="47" xfId="59" applyNumberFormat="1" applyFont="1" applyFill="1" applyBorder="1">
      <alignment/>
      <protection/>
    </xf>
    <xf numFmtId="3" fontId="46" fillId="19" borderId="49" xfId="59" applyNumberFormat="1" applyFont="1" applyFill="1" applyBorder="1">
      <alignment/>
      <protection/>
    </xf>
    <xf numFmtId="0" fontId="3" fillId="0" borderId="10" xfId="59" applyFont="1" applyBorder="1" applyAlignment="1">
      <alignment horizontal="center" vertical="center"/>
      <protection/>
    </xf>
    <xf numFmtId="3" fontId="54" fillId="0" borderId="10" xfId="59" applyNumberFormat="1" applyFont="1" applyBorder="1">
      <alignment/>
      <protection/>
    </xf>
    <xf numFmtId="0" fontId="3" fillId="0" borderId="55" xfId="59" applyBorder="1">
      <alignment/>
      <protection/>
    </xf>
    <xf numFmtId="0" fontId="45" fillId="0" borderId="15" xfId="59" applyFont="1" applyBorder="1" applyAlignment="1">
      <alignment horizontal="center"/>
      <protection/>
    </xf>
    <xf numFmtId="3" fontId="54" fillId="0" borderId="12" xfId="59" applyNumberFormat="1" applyFont="1" applyBorder="1">
      <alignment/>
      <protection/>
    </xf>
    <xf numFmtId="3" fontId="45" fillId="19" borderId="48" xfId="59" applyNumberFormat="1" applyFont="1" applyFill="1" applyBorder="1">
      <alignment/>
      <protection/>
    </xf>
    <xf numFmtId="3" fontId="45" fillId="19" borderId="49" xfId="59" applyNumberFormat="1" applyFont="1" applyFill="1" applyBorder="1">
      <alignment/>
      <protection/>
    </xf>
    <xf numFmtId="0" fontId="45" fillId="6" borderId="34" xfId="59" applyFont="1" applyFill="1" applyBorder="1">
      <alignment/>
      <protection/>
    </xf>
    <xf numFmtId="3" fontId="45" fillId="6" borderId="47" xfId="59" applyNumberFormat="1" applyFont="1" applyFill="1" applyBorder="1">
      <alignment/>
      <protection/>
    </xf>
    <xf numFmtId="3" fontId="45" fillId="6" borderId="48" xfId="59" applyNumberFormat="1" applyFont="1" applyFill="1" applyBorder="1">
      <alignment/>
      <protection/>
    </xf>
    <xf numFmtId="3" fontId="45" fillId="6" borderId="84" xfId="59" applyNumberFormat="1" applyFont="1" applyFill="1" applyBorder="1">
      <alignment/>
      <protection/>
    </xf>
    <xf numFmtId="3" fontId="45" fillId="6" borderId="49" xfId="59" applyNumberFormat="1" applyFont="1" applyFill="1" applyBorder="1">
      <alignment/>
      <protection/>
    </xf>
    <xf numFmtId="0" fontId="3" fillId="0" borderId="15" xfId="59" applyFont="1" applyBorder="1" applyAlignment="1">
      <alignment horizontal="center" vertical="center"/>
      <protection/>
    </xf>
    <xf numFmtId="0" fontId="3" fillId="0" borderId="12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19" borderId="10" xfId="59" applyFont="1" applyFill="1" applyBorder="1" applyAlignment="1">
      <alignment horizontal="center" vertical="center"/>
      <protection/>
    </xf>
    <xf numFmtId="0" fontId="3" fillId="19" borderId="18" xfId="59" applyFont="1" applyFill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/>
      <protection/>
    </xf>
    <xf numFmtId="0" fontId="3" fillId="0" borderId="18" xfId="59" applyFont="1" applyBorder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3" fontId="55" fillId="0" borderId="10" xfId="67" applyNumberFormat="1" applyFont="1" applyFill="1" applyBorder="1" applyAlignment="1">
      <alignment horizontal="right"/>
      <protection/>
    </xf>
    <xf numFmtId="3" fontId="55" fillId="0" borderId="10" xfId="67" applyNumberFormat="1" applyFill="1" applyBorder="1">
      <alignment/>
      <protection/>
    </xf>
    <xf numFmtId="3" fontId="55" fillId="0" borderId="10" xfId="67" applyNumberFormat="1" applyFill="1" applyBorder="1" applyAlignment="1">
      <alignment horizontal="right"/>
      <protection/>
    </xf>
    <xf numFmtId="3" fontId="56" fillId="0" borderId="10" xfId="67" applyNumberFormat="1" applyFont="1" applyFill="1" applyBorder="1" applyAlignment="1">
      <alignment horizontal="right"/>
      <protection/>
    </xf>
    <xf numFmtId="3" fontId="55" fillId="0" borderId="18" xfId="67" applyNumberFormat="1" applyFill="1" applyBorder="1">
      <alignment/>
      <protection/>
    </xf>
    <xf numFmtId="3" fontId="55" fillId="0" borderId="18" xfId="67" applyNumberFormat="1" applyFont="1" applyFill="1" applyBorder="1" applyAlignment="1">
      <alignment horizontal="right"/>
      <protection/>
    </xf>
    <xf numFmtId="3" fontId="55" fillId="0" borderId="18" xfId="67" applyNumberFormat="1" applyFill="1" applyBorder="1" applyAlignment="1">
      <alignment horizontal="right"/>
      <protection/>
    </xf>
    <xf numFmtId="0" fontId="55" fillId="0" borderId="12" xfId="67" applyFont="1" applyFill="1" applyBorder="1">
      <alignment/>
      <protection/>
    </xf>
    <xf numFmtId="207" fontId="55" fillId="0" borderId="12" xfId="67" applyNumberFormat="1" applyFont="1" applyFill="1" applyBorder="1">
      <alignment/>
      <protection/>
    </xf>
    <xf numFmtId="0" fontId="55" fillId="0" borderId="12" xfId="67" applyFont="1" applyFill="1" applyBorder="1" applyAlignment="1">
      <alignment horizontal="center"/>
      <protection/>
    </xf>
    <xf numFmtId="3" fontId="56" fillId="0" borderId="18" xfId="67" applyNumberFormat="1" applyFont="1" applyFill="1" applyBorder="1" applyAlignment="1">
      <alignment horizontal="right"/>
      <protection/>
    </xf>
    <xf numFmtId="0" fontId="55" fillId="0" borderId="53" xfId="67" applyFill="1" applyBorder="1">
      <alignment/>
      <protection/>
    </xf>
    <xf numFmtId="0" fontId="48" fillId="0" borderId="42" xfId="59" applyFont="1" applyBorder="1" applyAlignment="1">
      <alignment horizontal="center"/>
      <protection/>
    </xf>
    <xf numFmtId="0" fontId="48" fillId="0" borderId="43" xfId="59" applyFont="1" applyBorder="1" applyAlignment="1">
      <alignment horizontal="center"/>
      <protection/>
    </xf>
    <xf numFmtId="0" fontId="56" fillId="20" borderId="11" xfId="67" applyFont="1" applyFill="1" applyBorder="1" applyAlignment="1">
      <alignment horizontal="left"/>
      <protection/>
    </xf>
    <xf numFmtId="3" fontId="56" fillId="20" borderId="16" xfId="67" applyNumberFormat="1" applyFont="1" applyFill="1" applyBorder="1" applyAlignment="1">
      <alignment horizontal="right"/>
      <protection/>
    </xf>
    <xf numFmtId="3" fontId="56" fillId="20" borderId="21" xfId="67" applyNumberFormat="1" applyFont="1" applyFill="1" applyBorder="1" applyAlignment="1">
      <alignment horizontal="right"/>
      <protection/>
    </xf>
    <xf numFmtId="0" fontId="56" fillId="20" borderId="44" xfId="67" applyFont="1" applyFill="1" applyBorder="1" applyAlignment="1">
      <alignment horizontal="left"/>
      <protection/>
    </xf>
    <xf numFmtId="3" fontId="56" fillId="20" borderId="45" xfId="67" applyNumberFormat="1" applyFont="1" applyFill="1" applyBorder="1" applyAlignment="1">
      <alignment horizontal="right"/>
      <protection/>
    </xf>
    <xf numFmtId="3" fontId="56" fillId="20" borderId="45" xfId="67" applyNumberFormat="1" applyFont="1" applyFill="1" applyBorder="1">
      <alignment/>
      <protection/>
    </xf>
    <xf numFmtId="3" fontId="56" fillId="20" borderId="46" xfId="67" applyNumberFormat="1" applyFont="1" applyFill="1" applyBorder="1" applyAlignment="1">
      <alignment horizontal="right"/>
      <protection/>
    </xf>
    <xf numFmtId="0" fontId="55" fillId="0" borderId="47" xfId="67" applyFont="1" applyFill="1" applyBorder="1" applyAlignment="1">
      <alignment horizontal="left"/>
      <protection/>
    </xf>
    <xf numFmtId="3" fontId="55" fillId="0" borderId="48" xfId="67" applyNumberFormat="1" applyFont="1" applyFill="1" applyBorder="1" applyAlignment="1">
      <alignment horizontal="right"/>
      <protection/>
    </xf>
    <xf numFmtId="3" fontId="55" fillId="0" borderId="48" xfId="67" applyNumberFormat="1" applyFill="1" applyBorder="1">
      <alignment/>
      <protection/>
    </xf>
    <xf numFmtId="3" fontId="55" fillId="0" borderId="49" xfId="67" applyNumberFormat="1" applyFont="1" applyFill="1" applyBorder="1" applyAlignment="1">
      <alignment horizontal="right"/>
      <protection/>
    </xf>
    <xf numFmtId="3" fontId="55" fillId="0" borderId="48" xfId="67" applyNumberFormat="1" applyFill="1" applyBorder="1" applyAlignment="1">
      <alignment horizontal="right"/>
      <protection/>
    </xf>
    <xf numFmtId="3" fontId="55" fillId="0" borderId="49" xfId="67" applyNumberFormat="1" applyFill="1" applyBorder="1" applyAlignment="1">
      <alignment horizontal="right"/>
      <protection/>
    </xf>
    <xf numFmtId="0" fontId="56" fillId="20" borderId="44" xfId="67" applyFont="1" applyFill="1" applyBorder="1">
      <alignment/>
      <protection/>
    </xf>
    <xf numFmtId="0" fontId="55" fillId="0" borderId="47" xfId="67" applyFont="1" applyFill="1" applyBorder="1" applyAlignment="1">
      <alignment horizontal="center"/>
      <protection/>
    </xf>
    <xf numFmtId="0" fontId="55" fillId="0" borderId="47" xfId="67" applyFont="1" applyFill="1" applyBorder="1">
      <alignment/>
      <protection/>
    </xf>
    <xf numFmtId="3" fontId="55" fillId="0" borderId="49" xfId="67" applyNumberFormat="1" applyFill="1" applyBorder="1">
      <alignment/>
      <protection/>
    </xf>
    <xf numFmtId="0" fontId="56" fillId="20" borderId="23" xfId="67" applyFont="1" applyFill="1" applyBorder="1">
      <alignment/>
      <protection/>
    </xf>
    <xf numFmtId="3" fontId="56" fillId="20" borderId="20" xfId="67" applyNumberFormat="1" applyFont="1" applyFill="1" applyBorder="1" applyAlignment="1">
      <alignment horizontal="right"/>
      <protection/>
    </xf>
    <xf numFmtId="3" fontId="56" fillId="20" borderId="22" xfId="67" applyNumberFormat="1" applyFont="1" applyFill="1" applyBorder="1" applyAlignment="1">
      <alignment horizontal="right"/>
      <protection/>
    </xf>
    <xf numFmtId="3" fontId="56" fillId="20" borderId="46" xfId="67" applyNumberFormat="1" applyFont="1" applyFill="1" applyBorder="1">
      <alignment/>
      <protection/>
    </xf>
    <xf numFmtId="0" fontId="59" fillId="21" borderId="52" xfId="67" applyFont="1" applyFill="1" applyBorder="1">
      <alignment/>
      <protection/>
    </xf>
    <xf numFmtId="3" fontId="60" fillId="21" borderId="26" xfId="67" applyNumberFormat="1" applyFont="1" applyFill="1" applyBorder="1">
      <alignment/>
      <protection/>
    </xf>
    <xf numFmtId="3" fontId="60" fillId="21" borderId="25" xfId="67" applyNumberFormat="1" applyFont="1" applyFill="1" applyBorder="1">
      <alignment/>
      <protection/>
    </xf>
    <xf numFmtId="3" fontId="55" fillId="0" borderId="0" xfId="67" applyNumberFormat="1" applyFill="1" applyBorder="1">
      <alignment/>
      <protection/>
    </xf>
    <xf numFmtId="0" fontId="58" fillId="0" borderId="63" xfId="67" applyFont="1" applyFill="1" applyBorder="1" applyAlignment="1">
      <alignment horizontal="left"/>
      <protection/>
    </xf>
    <xf numFmtId="3" fontId="55" fillId="0" borderId="83" xfId="67" applyNumberFormat="1" applyFill="1" applyBorder="1">
      <alignment/>
      <protection/>
    </xf>
    <xf numFmtId="3" fontId="55" fillId="0" borderId="90" xfId="67" applyNumberFormat="1" applyFill="1" applyBorder="1">
      <alignment/>
      <protection/>
    </xf>
    <xf numFmtId="0" fontId="55" fillId="0" borderId="0" xfId="67" applyFont="1" applyFill="1" applyBorder="1">
      <alignment/>
      <protection/>
    </xf>
    <xf numFmtId="0" fontId="56" fillId="6" borderId="23" xfId="67" applyFont="1" applyFill="1" applyBorder="1">
      <alignment/>
      <protection/>
    </xf>
    <xf numFmtId="3" fontId="56" fillId="6" borderId="20" xfId="67" applyNumberFormat="1" applyFont="1" applyFill="1" applyBorder="1">
      <alignment/>
      <protection/>
    </xf>
    <xf numFmtId="3" fontId="56" fillId="6" borderId="22" xfId="67" applyNumberFormat="1" applyFont="1" applyFill="1" applyBorder="1">
      <alignment/>
      <protection/>
    </xf>
    <xf numFmtId="0" fontId="58" fillId="0" borderId="0" xfId="67" applyFont="1" applyFill="1">
      <alignment/>
      <protection/>
    </xf>
    <xf numFmtId="0" fontId="62" fillId="0" borderId="0" xfId="73" applyFont="1" applyBorder="1" applyAlignment="1">
      <alignment horizontal="center"/>
      <protection/>
    </xf>
    <xf numFmtId="0" fontId="55" fillId="0" borderId="10" xfId="73" applyFont="1" applyBorder="1">
      <alignment/>
      <protection/>
    </xf>
    <xf numFmtId="0" fontId="55" fillId="0" borderId="10" xfId="73" applyBorder="1">
      <alignment/>
      <protection/>
    </xf>
    <xf numFmtId="0" fontId="55" fillId="0" borderId="44" xfId="73" applyFont="1" applyBorder="1" applyAlignment="1">
      <alignment horizontal="center" vertical="center"/>
      <protection/>
    </xf>
    <xf numFmtId="0" fontId="55" fillId="0" borderId="45" xfId="70" applyFont="1" applyBorder="1" applyAlignment="1">
      <alignment horizontal="center" vertical="center"/>
      <protection/>
    </xf>
    <xf numFmtId="0" fontId="56" fillId="0" borderId="12" xfId="73" applyFont="1" applyBorder="1">
      <alignment/>
      <protection/>
    </xf>
    <xf numFmtId="0" fontId="55" fillId="0" borderId="12" xfId="73" applyBorder="1">
      <alignment/>
      <protection/>
    </xf>
    <xf numFmtId="3" fontId="56" fillId="19" borderId="48" xfId="73" applyNumberFormat="1" applyFont="1" applyFill="1" applyBorder="1">
      <alignment/>
      <protection/>
    </xf>
    <xf numFmtId="3" fontId="56" fillId="19" borderId="49" xfId="73" applyNumberFormat="1" applyFont="1" applyFill="1" applyBorder="1">
      <alignment/>
      <protection/>
    </xf>
    <xf numFmtId="0" fontId="63" fillId="0" borderId="45" xfId="73" applyFont="1" applyFill="1" applyBorder="1" applyAlignment="1">
      <alignment horizontal="center" vertical="center" wrapText="1"/>
      <protection/>
    </xf>
    <xf numFmtId="3" fontId="55" fillId="0" borderId="10" xfId="73" applyNumberFormat="1" applyFont="1" applyFill="1" applyBorder="1">
      <alignment/>
      <protection/>
    </xf>
    <xf numFmtId="3" fontId="55" fillId="0" borderId="10" xfId="73" applyNumberFormat="1" applyFill="1" applyBorder="1">
      <alignment/>
      <protection/>
    </xf>
    <xf numFmtId="0" fontId="63" fillId="0" borderId="46" xfId="73" applyFont="1" applyFill="1" applyBorder="1" applyAlignment="1">
      <alignment horizontal="center" vertical="center" wrapText="1"/>
      <protection/>
    </xf>
    <xf numFmtId="3" fontId="55" fillId="0" borderId="18" xfId="73" applyNumberFormat="1" applyFont="1" applyFill="1" applyBorder="1">
      <alignment/>
      <protection/>
    </xf>
    <xf numFmtId="3" fontId="55" fillId="0" borderId="18" xfId="73" applyNumberFormat="1" applyFill="1" applyBorder="1">
      <alignment/>
      <protection/>
    </xf>
    <xf numFmtId="0" fontId="55" fillId="0" borderId="0" xfId="73" applyFont="1" applyBorder="1">
      <alignment/>
      <protection/>
    </xf>
    <xf numFmtId="0" fontId="55" fillId="0" borderId="47" xfId="73" applyFont="1" applyBorder="1">
      <alignment/>
      <protection/>
    </xf>
    <xf numFmtId="0" fontId="55" fillId="0" borderId="48" xfId="73" applyFont="1" applyBorder="1">
      <alignment/>
      <protection/>
    </xf>
    <xf numFmtId="0" fontId="55" fillId="0" borderId="48" xfId="73" applyBorder="1">
      <alignment/>
      <protection/>
    </xf>
    <xf numFmtId="3" fontId="56" fillId="0" borderId="49" xfId="73" applyNumberFormat="1" applyFont="1" applyBorder="1">
      <alignment/>
      <protection/>
    </xf>
    <xf numFmtId="3" fontId="3" fillId="0" borderId="20" xfId="57" applyNumberFormat="1" applyFont="1" applyBorder="1" applyAlignment="1">
      <alignment horizontal="center"/>
      <protection/>
    </xf>
    <xf numFmtId="3" fontId="3" fillId="0" borderId="22" xfId="57" applyNumberFormat="1" applyFont="1" applyBorder="1" applyAlignment="1">
      <alignment horizontal="center"/>
      <protection/>
    </xf>
    <xf numFmtId="3" fontId="12" fillId="0" borderId="26" xfId="57" applyNumberFormat="1" applyFont="1" applyBorder="1" applyAlignment="1">
      <alignment horizontal="center" vertical="center"/>
      <protection/>
    </xf>
    <xf numFmtId="3" fontId="12" fillId="0" borderId="25" xfId="57" applyNumberFormat="1" applyFont="1" applyBorder="1" applyAlignment="1">
      <alignment horizontal="center" vertical="center"/>
      <protection/>
    </xf>
    <xf numFmtId="0" fontId="10" fillId="0" borderId="0" xfId="71" applyFont="1" applyFill="1" applyBorder="1">
      <alignment/>
      <protection/>
    </xf>
    <xf numFmtId="3" fontId="16" fillId="0" borderId="0" xfId="71" applyNumberFormat="1" applyFont="1" applyFill="1" applyBorder="1">
      <alignment/>
      <protection/>
    </xf>
    <xf numFmtId="0" fontId="7" fillId="0" borderId="17" xfId="63" applyFont="1" applyBorder="1">
      <alignment/>
      <protection/>
    </xf>
    <xf numFmtId="0" fontId="0" fillId="0" borderId="17" xfId="63" applyBorder="1">
      <alignment/>
      <protection/>
    </xf>
    <xf numFmtId="0" fontId="0" fillId="0" borderId="19" xfId="63" applyBorder="1">
      <alignment/>
      <protection/>
    </xf>
    <xf numFmtId="0" fontId="0" fillId="0" borderId="53" xfId="63" applyFont="1" applyBorder="1" applyAlignment="1">
      <alignment horizontal="center"/>
      <protection/>
    </xf>
    <xf numFmtId="0" fontId="0" fillId="0" borderId="42" xfId="63" applyFont="1" applyBorder="1" applyAlignment="1">
      <alignment horizontal="center"/>
      <protection/>
    </xf>
    <xf numFmtId="0" fontId="0" fillId="0" borderId="64" xfId="63" applyFont="1" applyBorder="1" applyAlignment="1">
      <alignment horizontal="center"/>
      <protection/>
    </xf>
    <xf numFmtId="0" fontId="0" fillId="0" borderId="43" xfId="63" applyFont="1" applyBorder="1" applyAlignment="1">
      <alignment horizontal="center"/>
      <protection/>
    </xf>
    <xf numFmtId="0" fontId="6" fillId="18" borderId="53" xfId="63" applyFont="1" applyFill="1" applyBorder="1" applyAlignment="1">
      <alignment horizontal="center" vertical="center" wrapText="1"/>
      <protection/>
    </xf>
    <xf numFmtId="0" fontId="0" fillId="18" borderId="42" xfId="63" applyFont="1" applyFill="1" applyBorder="1" applyAlignment="1">
      <alignment horizontal="center" vertical="center" wrapText="1"/>
      <protection/>
    </xf>
    <xf numFmtId="0" fontId="7" fillId="18" borderId="42" xfId="63" applyFont="1" applyFill="1" applyBorder="1" applyAlignment="1">
      <alignment horizontal="center" vertical="center" wrapText="1"/>
      <protection/>
    </xf>
    <xf numFmtId="14" fontId="7" fillId="18" borderId="42" xfId="63" applyNumberFormat="1" applyFont="1" applyFill="1" applyBorder="1" applyAlignment="1">
      <alignment horizontal="center" vertical="center" wrapText="1"/>
      <protection/>
    </xf>
    <xf numFmtId="14" fontId="7" fillId="18" borderId="43" xfId="63" applyNumberFormat="1" applyFont="1" applyFill="1" applyBorder="1" applyAlignment="1">
      <alignment horizontal="center" vertical="center" wrapText="1"/>
      <protection/>
    </xf>
    <xf numFmtId="0" fontId="7" fillId="0" borderId="31" xfId="63" applyFont="1" applyBorder="1" applyAlignment="1">
      <alignment horizontal="center"/>
      <protection/>
    </xf>
    <xf numFmtId="0" fontId="0" fillId="0" borderId="55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13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40" xfId="65" applyFont="1" applyBorder="1">
      <alignment/>
      <protection/>
    </xf>
    <xf numFmtId="3" fontId="0" fillId="0" borderId="38" xfId="65" applyNumberFormat="1" applyBorder="1">
      <alignment/>
      <protection/>
    </xf>
    <xf numFmtId="0" fontId="0" fillId="0" borderId="28" xfId="65" applyFont="1" applyBorder="1">
      <alignment/>
      <protection/>
    </xf>
    <xf numFmtId="0" fontId="0" fillId="0" borderId="12" xfId="65" applyFont="1" applyBorder="1">
      <alignment/>
      <protection/>
    </xf>
    <xf numFmtId="0" fontId="0" fillId="0" borderId="47" xfId="65" applyFont="1" applyBorder="1">
      <alignment/>
      <protection/>
    </xf>
    <xf numFmtId="0" fontId="0" fillId="0" borderId="36" xfId="65" applyFont="1" applyBorder="1" applyAlignment="1">
      <alignment wrapText="1"/>
      <protection/>
    </xf>
    <xf numFmtId="0" fontId="14" fillId="7" borderId="44" xfId="65" applyFont="1" applyFill="1" applyBorder="1">
      <alignment/>
      <protection/>
    </xf>
    <xf numFmtId="3" fontId="48" fillId="6" borderId="78" xfId="66" applyNumberFormat="1" applyFont="1" applyFill="1" applyBorder="1">
      <alignment/>
      <protection/>
    </xf>
    <xf numFmtId="14" fontId="48" fillId="6" borderId="78" xfId="66" applyNumberFormat="1" applyFont="1" applyFill="1" applyBorder="1">
      <alignment/>
      <protection/>
    </xf>
    <xf numFmtId="14" fontId="48" fillId="6" borderId="78" xfId="66" applyNumberFormat="1" applyFont="1" applyFill="1" applyBorder="1" applyAlignment="1">
      <alignment horizontal="center"/>
      <protection/>
    </xf>
    <xf numFmtId="0" fontId="12" fillId="6" borderId="78" xfId="66" applyFont="1" applyFill="1" applyBorder="1">
      <alignment/>
      <protection/>
    </xf>
    <xf numFmtId="3" fontId="48" fillId="6" borderId="78" xfId="66" applyNumberFormat="1" applyFont="1" applyFill="1" applyBorder="1" applyAlignment="1">
      <alignment horizontal="center"/>
      <protection/>
    </xf>
    <xf numFmtId="3" fontId="48" fillId="6" borderId="78" xfId="66" applyNumberFormat="1" applyFont="1" applyFill="1" applyBorder="1" applyAlignment="1">
      <alignment horizontal="right" wrapText="1"/>
      <protection/>
    </xf>
    <xf numFmtId="3" fontId="48" fillId="6" borderId="79" xfId="66" applyNumberFormat="1" applyFont="1" applyFill="1" applyBorder="1">
      <alignment/>
      <protection/>
    </xf>
    <xf numFmtId="0" fontId="66" fillId="0" borderId="20" xfId="64" applyFont="1" applyBorder="1">
      <alignment/>
      <protection/>
    </xf>
    <xf numFmtId="0" fontId="66" fillId="0" borderId="22" xfId="64" applyFont="1" applyBorder="1">
      <alignment/>
      <protection/>
    </xf>
    <xf numFmtId="14" fontId="47" fillId="0" borderId="67" xfId="66" applyNumberFormat="1" applyFont="1" applyBorder="1" applyAlignment="1">
      <alignment horizontal="right"/>
      <protection/>
    </xf>
    <xf numFmtId="3" fontId="66" fillId="0" borderId="20" xfId="64" applyNumberFormat="1" applyFont="1" applyBorder="1">
      <alignment/>
      <protection/>
    </xf>
    <xf numFmtId="3" fontId="4" fillId="0" borderId="20" xfId="64" applyNumberFormat="1" applyFont="1" applyBorder="1">
      <alignment/>
      <protection/>
    </xf>
    <xf numFmtId="0" fontId="47" fillId="0" borderId="0" xfId="59" applyFont="1" applyBorder="1" applyAlignment="1">
      <alignment horizontal="right"/>
      <protection/>
    </xf>
    <xf numFmtId="0" fontId="3" fillId="0" borderId="0" xfId="59" applyBorder="1" applyAlignment="1">
      <alignment horizontal="right"/>
      <protection/>
    </xf>
    <xf numFmtId="3" fontId="50" fillId="0" borderId="16" xfId="59" applyNumberFormat="1" applyFont="1" applyBorder="1">
      <alignment/>
      <protection/>
    </xf>
    <xf numFmtId="3" fontId="50" fillId="0" borderId="10" xfId="59" applyNumberFormat="1" applyFont="1" applyBorder="1">
      <alignment/>
      <protection/>
    </xf>
    <xf numFmtId="3" fontId="50" fillId="0" borderId="17" xfId="59" applyNumberFormat="1" applyFont="1" applyBorder="1">
      <alignment/>
      <protection/>
    </xf>
    <xf numFmtId="0" fontId="50" fillId="0" borderId="0" xfId="59" applyFont="1" applyBorder="1">
      <alignment/>
      <protection/>
    </xf>
    <xf numFmtId="3" fontId="50" fillId="0" borderId="0" xfId="59" applyNumberFormat="1" applyFont="1" applyBorder="1">
      <alignment/>
      <protection/>
    </xf>
    <xf numFmtId="0" fontId="3" fillId="0" borderId="0" xfId="59" applyBorder="1">
      <alignment/>
      <protection/>
    </xf>
    <xf numFmtId="0" fontId="49" fillId="0" borderId="0" xfId="59" applyFont="1" applyBorder="1">
      <alignment/>
      <protection/>
    </xf>
    <xf numFmtId="3" fontId="49" fillId="0" borderId="0" xfId="59" applyNumberFormat="1" applyFont="1" applyBorder="1">
      <alignment/>
      <protection/>
    </xf>
    <xf numFmtId="3" fontId="50" fillId="0" borderId="18" xfId="59" applyNumberFormat="1" applyFont="1" applyBorder="1">
      <alignment/>
      <protection/>
    </xf>
    <xf numFmtId="3" fontId="50" fillId="0" borderId="19" xfId="59" applyNumberFormat="1" applyFont="1" applyBorder="1">
      <alignment/>
      <protection/>
    </xf>
    <xf numFmtId="3" fontId="49" fillId="0" borderId="20" xfId="59" applyNumberFormat="1" applyFont="1" applyBorder="1">
      <alignment/>
      <protection/>
    </xf>
    <xf numFmtId="3" fontId="49" fillId="0" borderId="22" xfId="59" applyNumberFormat="1" applyFont="1" applyBorder="1">
      <alignment/>
      <protection/>
    </xf>
    <xf numFmtId="0" fontId="50" fillId="0" borderId="10" xfId="59" applyFont="1" applyBorder="1" applyAlignment="1">
      <alignment horizontal="center" wrapText="1"/>
      <protection/>
    </xf>
    <xf numFmtId="0" fontId="47" fillId="0" borderId="0" xfId="59" applyFont="1" applyBorder="1" applyAlignment="1">
      <alignment horizontal="center"/>
      <protection/>
    </xf>
    <xf numFmtId="0" fontId="67" fillId="0" borderId="16" xfId="59" applyFont="1" applyBorder="1" applyAlignment="1">
      <alignment horizontal="center" wrapText="1"/>
      <protection/>
    </xf>
    <xf numFmtId="0" fontId="67" fillId="0" borderId="21" xfId="59" applyFont="1" applyBorder="1" applyAlignment="1">
      <alignment horizontal="center" wrapText="1"/>
      <protection/>
    </xf>
    <xf numFmtId="0" fontId="47" fillId="0" borderId="20" xfId="59" applyFont="1" applyBorder="1" applyAlignment="1">
      <alignment horizontal="center"/>
      <protection/>
    </xf>
    <xf numFmtId="0" fontId="47" fillId="0" borderId="22" xfId="59" applyFont="1" applyBorder="1" applyAlignment="1">
      <alignment horizontal="center"/>
      <protection/>
    </xf>
    <xf numFmtId="0" fontId="3" fillId="0" borderId="20" xfId="59" applyFont="1" applyBorder="1" applyAlignment="1">
      <alignment horizontal="center"/>
      <protection/>
    </xf>
    <xf numFmtId="0" fontId="3" fillId="0" borderId="0" xfId="59" applyAlignment="1">
      <alignment horizontal="center"/>
      <protection/>
    </xf>
    <xf numFmtId="0" fontId="16" fillId="6" borderId="57" xfId="74" applyFont="1" applyFill="1" applyBorder="1" applyAlignment="1">
      <alignment horizontal="center" vertical="center"/>
      <protection/>
    </xf>
    <xf numFmtId="0" fontId="10" fillId="16" borderId="92" xfId="74" applyFont="1" applyFill="1" applyBorder="1" applyAlignment="1">
      <alignment vertical="center" wrapText="1"/>
      <protection/>
    </xf>
    <xf numFmtId="0" fontId="10" fillId="16" borderId="66" xfId="74" applyFont="1" applyFill="1" applyBorder="1" applyAlignment="1">
      <alignment vertical="top" wrapText="1"/>
      <protection/>
    </xf>
    <xf numFmtId="0" fontId="10" fillId="0" borderId="66" xfId="74" applyFont="1" applyFill="1" applyBorder="1" applyAlignment="1">
      <alignment vertical="top" wrapText="1"/>
      <protection/>
    </xf>
    <xf numFmtId="0" fontId="10" fillId="0" borderId="66" xfId="57" applyFont="1" applyBorder="1" applyAlignment="1">
      <alignment wrapText="1"/>
      <protection/>
    </xf>
    <xf numFmtId="0" fontId="10" fillId="0" borderId="93" xfId="57" applyFont="1" applyBorder="1" applyAlignment="1">
      <alignment wrapText="1"/>
      <protection/>
    </xf>
    <xf numFmtId="0" fontId="10" fillId="6" borderId="83" xfId="74" applyFont="1" applyFill="1" applyBorder="1" applyAlignment="1">
      <alignment horizontal="center" wrapText="1"/>
      <protection/>
    </xf>
    <xf numFmtId="3" fontId="10" fillId="0" borderId="94" xfId="74" applyNumberFormat="1" applyFont="1" applyFill="1" applyBorder="1" applyAlignment="1">
      <alignment wrapText="1"/>
      <protection/>
    </xf>
    <xf numFmtId="0" fontId="16" fillId="6" borderId="90" xfId="74" applyFont="1" applyFill="1" applyBorder="1">
      <alignment/>
      <protection/>
    </xf>
    <xf numFmtId="0" fontId="0" fillId="0" borderId="34" xfId="74" applyFont="1" applyBorder="1">
      <alignment/>
      <protection/>
    </xf>
    <xf numFmtId="14" fontId="66" fillId="0" borderId="20" xfId="64" applyNumberFormat="1" applyFont="1" applyBorder="1">
      <alignment/>
      <protection/>
    </xf>
    <xf numFmtId="0" fontId="0" fillId="0" borderId="0" xfId="64" applyAlignment="1">
      <alignment horizontal="center"/>
      <protection/>
    </xf>
    <xf numFmtId="0" fontId="47" fillId="0" borderId="95" xfId="66" applyFont="1" applyBorder="1" applyAlignment="1">
      <alignment wrapText="1"/>
      <protection/>
    </xf>
    <xf numFmtId="0" fontId="47" fillId="0" borderId="96" xfId="66" applyFont="1" applyBorder="1" applyAlignment="1">
      <alignment wrapText="1"/>
      <protection/>
    </xf>
    <xf numFmtId="0" fontId="48" fillId="0" borderId="95" xfId="66" applyFont="1" applyBorder="1" applyAlignment="1">
      <alignment wrapText="1"/>
      <protection/>
    </xf>
    <xf numFmtId="0" fontId="48" fillId="6" borderId="96" xfId="66" applyFont="1" applyFill="1" applyBorder="1" applyAlignment="1">
      <alignment wrapText="1"/>
      <protection/>
    </xf>
    <xf numFmtId="0" fontId="66" fillId="0" borderId="32" xfId="64" applyFont="1" applyBorder="1" applyAlignment="1">
      <alignment wrapText="1"/>
      <protection/>
    </xf>
    <xf numFmtId="0" fontId="0" fillId="0" borderId="55" xfId="64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34" xfId="64" applyFont="1" applyBorder="1" applyAlignment="1">
      <alignment horizontal="center"/>
      <protection/>
    </xf>
    <xf numFmtId="0" fontId="0" fillId="0" borderId="42" xfId="64" applyFont="1" applyBorder="1" applyAlignment="1">
      <alignment horizontal="center"/>
      <protection/>
    </xf>
    <xf numFmtId="0" fontId="0" fillId="0" borderId="43" xfId="64" applyFont="1" applyBorder="1" applyAlignment="1">
      <alignment horizontal="center"/>
      <protection/>
    </xf>
    <xf numFmtId="0" fontId="47" fillId="0" borderId="97" xfId="66" applyFont="1" applyBorder="1" applyAlignment="1">
      <alignment wrapText="1"/>
      <protection/>
    </xf>
    <xf numFmtId="3" fontId="47" fillId="0" borderId="98" xfId="66" applyNumberFormat="1" applyFont="1" applyBorder="1">
      <alignment/>
      <protection/>
    </xf>
    <xf numFmtId="3" fontId="48" fillId="0" borderId="98" xfId="66" applyNumberFormat="1" applyFont="1" applyFill="1" applyBorder="1">
      <alignment/>
      <protection/>
    </xf>
    <xf numFmtId="14" fontId="47" fillId="0" borderId="98" xfId="66" applyNumberFormat="1" applyFont="1" applyBorder="1">
      <alignment/>
      <protection/>
    </xf>
    <xf numFmtId="0" fontId="3" fillId="0" borderId="98" xfId="66" applyBorder="1">
      <alignment/>
      <protection/>
    </xf>
    <xf numFmtId="3" fontId="47" fillId="0" borderId="98" xfId="66" applyNumberFormat="1" applyFont="1" applyBorder="1">
      <alignment/>
      <protection/>
    </xf>
    <xf numFmtId="3" fontId="47" fillId="0" borderId="98" xfId="66" applyNumberFormat="1" applyFont="1" applyBorder="1" applyAlignment="1">
      <alignment horizontal="right" wrapText="1"/>
      <protection/>
    </xf>
    <xf numFmtId="3" fontId="47" fillId="0" borderId="99" xfId="66" applyNumberFormat="1" applyFont="1" applyBorder="1">
      <alignment/>
      <protection/>
    </xf>
    <xf numFmtId="3" fontId="47" fillId="0" borderId="16" xfId="66" applyNumberFormat="1" applyFont="1" applyBorder="1">
      <alignment/>
      <protection/>
    </xf>
    <xf numFmtId="0" fontId="45" fillId="6" borderId="20" xfId="66" applyFont="1" applyFill="1" applyBorder="1" applyAlignment="1">
      <alignment horizontal="center" vertical="center" wrapText="1"/>
      <protection/>
    </xf>
    <xf numFmtId="0" fontId="46" fillId="6" borderId="20" xfId="66" applyFont="1" applyFill="1" applyBorder="1">
      <alignment/>
      <protection/>
    </xf>
    <xf numFmtId="0" fontId="45" fillId="6" borderId="20" xfId="66" applyFont="1" applyFill="1" applyBorder="1" applyAlignment="1">
      <alignment horizontal="center" vertical="center"/>
      <protection/>
    </xf>
    <xf numFmtId="0" fontId="45" fillId="6" borderId="22" xfId="66" applyFont="1" applyFill="1" applyBorder="1" applyAlignment="1">
      <alignment horizontal="center" vertical="center"/>
      <protection/>
    </xf>
    <xf numFmtId="0" fontId="0" fillId="0" borderId="41" xfId="64" applyFont="1" applyBorder="1" applyAlignment="1">
      <alignment horizontal="center"/>
      <protection/>
    </xf>
    <xf numFmtId="0" fontId="45" fillId="6" borderId="32" xfId="66" applyFont="1" applyFill="1" applyBorder="1" applyAlignment="1">
      <alignment horizontal="center" vertical="center"/>
      <protection/>
    </xf>
    <xf numFmtId="0" fontId="0" fillId="0" borderId="15" xfId="64" applyBorder="1" applyAlignment="1">
      <alignment horizontal="center"/>
      <protection/>
    </xf>
    <xf numFmtId="0" fontId="3" fillId="0" borderId="32" xfId="59" applyFont="1" applyBorder="1" applyAlignment="1">
      <alignment horizontal="center"/>
      <protection/>
    </xf>
    <xf numFmtId="0" fontId="12" fillId="0" borderId="35" xfId="59" applyFont="1" applyBorder="1">
      <alignment/>
      <protection/>
    </xf>
    <xf numFmtId="0" fontId="12" fillId="0" borderId="100" xfId="59" applyFont="1" applyBorder="1">
      <alignment/>
      <protection/>
    </xf>
    <xf numFmtId="0" fontId="49" fillId="0" borderId="56" xfId="59" applyFont="1" applyBorder="1">
      <alignment/>
      <protection/>
    </xf>
    <xf numFmtId="0" fontId="49" fillId="0" borderId="101" xfId="59" applyFont="1" applyBorder="1">
      <alignment/>
      <protection/>
    </xf>
    <xf numFmtId="0" fontId="50" fillId="0" borderId="13" xfId="59" applyFont="1" applyBorder="1">
      <alignment/>
      <protection/>
    </xf>
    <xf numFmtId="0" fontId="50" fillId="0" borderId="36" xfId="59" applyFont="1" applyBorder="1">
      <alignment/>
      <protection/>
    </xf>
    <xf numFmtId="0" fontId="49" fillId="0" borderId="32" xfId="59" applyFont="1" applyBorder="1">
      <alignment/>
      <protection/>
    </xf>
    <xf numFmtId="0" fontId="3" fillId="0" borderId="34" xfId="59" applyFont="1" applyBorder="1">
      <alignment/>
      <protection/>
    </xf>
    <xf numFmtId="0" fontId="3" fillId="0" borderId="54" xfId="59" applyFont="1" applyBorder="1">
      <alignment/>
      <protection/>
    </xf>
    <xf numFmtId="0" fontId="3" fillId="0" borderId="27" xfId="59" applyBorder="1" applyAlignment="1">
      <alignment horizontal="center"/>
      <protection/>
    </xf>
    <xf numFmtId="0" fontId="3" fillId="0" borderId="37" xfId="59" applyBorder="1">
      <alignment/>
      <protection/>
    </xf>
    <xf numFmtId="0" fontId="3" fillId="0" borderId="102" xfId="59" applyBorder="1">
      <alignment/>
      <protection/>
    </xf>
    <xf numFmtId="0" fontId="12" fillId="0" borderId="85" xfId="59" applyFont="1" applyBorder="1" applyAlignment="1">
      <alignment vertical="center"/>
      <protection/>
    </xf>
    <xf numFmtId="0" fontId="12" fillId="0" borderId="12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3" fillId="0" borderId="0" xfId="59" applyFont="1">
      <alignment/>
      <protection/>
    </xf>
    <xf numFmtId="0" fontId="12" fillId="0" borderId="15" xfId="59" applyFont="1" applyBorder="1" applyAlignment="1">
      <alignment vertical="center"/>
      <protection/>
    </xf>
    <xf numFmtId="0" fontId="12" fillId="0" borderId="10" xfId="59" applyFont="1" applyBorder="1" applyAlignment="1">
      <alignment horizontal="center" vertical="center"/>
      <protection/>
    </xf>
    <xf numFmtId="0" fontId="12" fillId="19" borderId="10" xfId="59" applyFont="1" applyFill="1" applyBorder="1" applyAlignment="1">
      <alignment horizontal="center" vertical="center"/>
      <protection/>
    </xf>
    <xf numFmtId="0" fontId="12" fillId="0" borderId="12" xfId="59" applyFont="1" applyBorder="1" applyAlignment="1">
      <alignment vertical="center"/>
      <protection/>
    </xf>
    <xf numFmtId="0" fontId="12" fillId="0" borderId="18" xfId="59" applyFont="1" applyBorder="1" applyAlignment="1">
      <alignment vertical="center"/>
      <protection/>
    </xf>
    <xf numFmtId="0" fontId="12" fillId="0" borderId="0" xfId="59" applyFont="1" applyAlignment="1">
      <alignment vertical="center"/>
      <protection/>
    </xf>
    <xf numFmtId="0" fontId="12" fillId="0" borderId="10" xfId="59" applyFont="1" applyBorder="1" applyAlignment="1">
      <alignment vertical="center"/>
      <protection/>
    </xf>
    <xf numFmtId="0" fontId="12" fillId="0" borderId="10" xfId="59" applyFont="1" applyBorder="1" applyAlignment="1">
      <alignment horizontal="center" vertical="center" wrapText="1"/>
      <protection/>
    </xf>
    <xf numFmtId="0" fontId="12" fillId="19" borderId="14" xfId="59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33" xfId="0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11" fillId="0" borderId="0" xfId="71" applyFont="1" applyAlignment="1">
      <alignment horizontal="center"/>
      <protection/>
    </xf>
    <xf numFmtId="0" fontId="11" fillId="0" borderId="0" xfId="71" applyFont="1" applyBorder="1" applyAlignment="1">
      <alignment horizontal="center"/>
      <protection/>
    </xf>
    <xf numFmtId="0" fontId="43" fillId="0" borderId="58" xfId="62" applyFont="1" applyBorder="1" applyAlignment="1">
      <alignment horizontal="right" wrapText="1"/>
      <protection/>
    </xf>
    <xf numFmtId="0" fontId="0" fillId="0" borderId="0" xfId="74" applyFont="1" applyBorder="1" applyAlignment="1">
      <alignment horizontal="right"/>
      <protection/>
    </xf>
    <xf numFmtId="0" fontId="3" fillId="0" borderId="0" xfId="58" applyFont="1" applyBorder="1" applyAlignment="1">
      <alignment horizontal="right"/>
      <protection/>
    </xf>
    <xf numFmtId="0" fontId="20" fillId="0" borderId="0" xfId="62" applyFont="1" applyAlignment="1">
      <alignment horizontal="center" wrapText="1"/>
      <protection/>
    </xf>
    <xf numFmtId="0" fontId="4" fillId="0" borderId="0" xfId="63" applyFont="1" applyBorder="1" applyAlignment="1">
      <alignment horizontal="center" wrapText="1"/>
      <protection/>
    </xf>
    <xf numFmtId="0" fontId="9" fillId="0" borderId="0" xfId="63" applyFont="1" applyAlignment="1">
      <alignment horizontal="center" vertical="center" wrapText="1"/>
      <protection/>
    </xf>
    <xf numFmtId="0" fontId="13" fillId="0" borderId="58" xfId="0" applyFont="1" applyBorder="1" applyAlignment="1">
      <alignment horizontal="right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5" fillId="0" borderId="58" xfId="64" applyFont="1" applyBorder="1" applyAlignment="1">
      <alignment horizontal="center"/>
      <protection/>
    </xf>
    <xf numFmtId="0" fontId="16" fillId="0" borderId="0" xfId="65" applyFont="1" applyAlignment="1">
      <alignment horizontal="center" vertical="center" wrapText="1"/>
      <protection/>
    </xf>
    <xf numFmtId="0" fontId="50" fillId="0" borderId="0" xfId="69" applyFont="1" applyFill="1" applyBorder="1" applyAlignment="1">
      <alignment horizontal="left" vertical="center" wrapText="1"/>
      <protection/>
    </xf>
    <xf numFmtId="188" fontId="49" fillId="0" borderId="0" xfId="69" applyNumberFormat="1" applyFont="1" applyFill="1" applyBorder="1" applyAlignment="1" applyProtection="1">
      <alignment horizontal="center" vertical="center" wrapText="1"/>
      <protection/>
    </xf>
    <xf numFmtId="0" fontId="50" fillId="0" borderId="57" xfId="69" applyFont="1" applyFill="1" applyBorder="1" applyAlignment="1">
      <alignment horizontal="justify" vertical="center" wrapText="1"/>
      <protection/>
    </xf>
    <xf numFmtId="0" fontId="48" fillId="0" borderId="16" xfId="59" applyFont="1" applyBorder="1" applyAlignment="1">
      <alignment horizontal="center"/>
      <protection/>
    </xf>
    <xf numFmtId="0" fontId="3" fillId="0" borderId="16" xfId="59" applyBorder="1" applyAlignment="1">
      <alignment horizontal="center"/>
      <protection/>
    </xf>
    <xf numFmtId="0" fontId="3" fillId="0" borderId="21" xfId="59" applyBorder="1" applyAlignment="1">
      <alignment horizontal="center"/>
      <protection/>
    </xf>
    <xf numFmtId="0" fontId="12" fillId="0" borderId="48" xfId="59" applyFont="1" applyBorder="1" applyAlignment="1">
      <alignment horizontal="center" wrapText="1"/>
      <protection/>
    </xf>
    <xf numFmtId="0" fontId="3" fillId="0" borderId="49" xfId="59" applyFont="1" applyBorder="1" applyAlignment="1">
      <alignment horizontal="center" wrapText="1"/>
      <protection/>
    </xf>
    <xf numFmtId="0" fontId="49" fillId="0" borderId="10" xfId="59" applyFont="1" applyBorder="1" applyAlignment="1">
      <alignment horizontal="center" wrapText="1"/>
      <protection/>
    </xf>
    <xf numFmtId="0" fontId="49" fillId="0" borderId="18" xfId="59" applyFont="1" applyBorder="1" applyAlignment="1">
      <alignment horizontal="center" wrapText="1"/>
      <protection/>
    </xf>
    <xf numFmtId="0" fontId="48" fillId="0" borderId="0" xfId="59" applyFont="1" applyBorder="1" applyAlignment="1">
      <alignment horizontal="center" wrapText="1"/>
      <protection/>
    </xf>
    <xf numFmtId="0" fontId="12" fillId="0" borderId="16" xfId="59" applyFont="1" applyBorder="1" applyAlignment="1">
      <alignment horizontal="center"/>
      <protection/>
    </xf>
    <xf numFmtId="0" fontId="3" fillId="0" borderId="16" xfId="59" applyFont="1" applyBorder="1" applyAlignment="1">
      <alignment horizontal="center"/>
      <protection/>
    </xf>
    <xf numFmtId="0" fontId="3" fillId="0" borderId="48" xfId="59" applyFont="1" applyBorder="1" applyAlignment="1">
      <alignment horizontal="center" wrapText="1"/>
      <protection/>
    </xf>
    <xf numFmtId="0" fontId="44" fillId="0" borderId="58" xfId="71" applyFont="1" applyBorder="1" applyAlignment="1">
      <alignment horizontal="right"/>
      <protection/>
    </xf>
    <xf numFmtId="0" fontId="13" fillId="0" borderId="0" xfId="58" applyFont="1" applyBorder="1" applyAlignment="1">
      <alignment horizontal="right"/>
      <protection/>
    </xf>
    <xf numFmtId="0" fontId="3" fillId="0" borderId="58" xfId="59" applyFont="1" applyBorder="1" applyAlignment="1">
      <alignment horizontal="right"/>
      <protection/>
    </xf>
    <xf numFmtId="0" fontId="12" fillId="0" borderId="10" xfId="59" applyFont="1" applyBorder="1" applyAlignment="1">
      <alignment horizontal="center" vertical="center"/>
      <protection/>
    </xf>
    <xf numFmtId="0" fontId="12" fillId="0" borderId="14" xfId="59" applyFont="1" applyBorder="1" applyAlignment="1">
      <alignment horizontal="center" vertical="center"/>
      <protection/>
    </xf>
    <xf numFmtId="0" fontId="12" fillId="0" borderId="12" xfId="59" applyFont="1" applyBorder="1" applyAlignment="1">
      <alignment horizontal="center" vertical="center"/>
      <protection/>
    </xf>
    <xf numFmtId="0" fontId="12" fillId="0" borderId="18" xfId="59" applyFont="1" applyBorder="1" applyAlignment="1">
      <alignment horizontal="center" vertical="center"/>
      <protection/>
    </xf>
    <xf numFmtId="0" fontId="12" fillId="0" borderId="17" xfId="59" applyFont="1" applyBorder="1" applyAlignment="1">
      <alignment horizontal="center" vertical="center"/>
      <protection/>
    </xf>
    <xf numFmtId="0" fontId="12" fillId="0" borderId="91" xfId="59" applyFont="1" applyBorder="1" applyAlignment="1">
      <alignment horizontal="center" vertical="center"/>
      <protection/>
    </xf>
    <xf numFmtId="0" fontId="12" fillId="0" borderId="13" xfId="59" applyFont="1" applyBorder="1" applyAlignment="1">
      <alignment horizontal="center" vertical="center"/>
      <protection/>
    </xf>
    <xf numFmtId="3" fontId="13" fillId="0" borderId="0" xfId="72" applyNumberFormat="1" applyFont="1" applyBorder="1" applyAlignment="1">
      <alignment horizontal="right"/>
      <protection/>
    </xf>
    <xf numFmtId="0" fontId="58" fillId="19" borderId="47" xfId="73" applyFont="1" applyFill="1" applyBorder="1" applyAlignment="1">
      <alignment horizontal="left"/>
      <protection/>
    </xf>
    <xf numFmtId="0" fontId="58" fillId="19" borderId="48" xfId="73" applyFont="1" applyFill="1" applyBorder="1" applyAlignment="1">
      <alignment horizontal="left"/>
      <protection/>
    </xf>
    <xf numFmtId="0" fontId="55" fillId="0" borderId="0" xfId="73" applyFont="1" applyBorder="1" applyAlignment="1">
      <alignment wrapText="1"/>
      <protection/>
    </xf>
    <xf numFmtId="0" fontId="55" fillId="0" borderId="0" xfId="73" applyAlignment="1">
      <alignment wrapText="1"/>
      <protection/>
    </xf>
    <xf numFmtId="0" fontId="56" fillId="0" borderId="0" xfId="73" applyFont="1" applyAlignment="1">
      <alignment horizontal="center"/>
      <protection/>
    </xf>
    <xf numFmtId="0" fontId="56" fillId="0" borderId="44" xfId="73" applyFont="1" applyBorder="1" applyAlignment="1">
      <alignment horizontal="left"/>
      <protection/>
    </xf>
    <xf numFmtId="0" fontId="56" fillId="0" borderId="45" xfId="73" applyFont="1" applyBorder="1" applyAlignment="1">
      <alignment horizontal="left"/>
      <protection/>
    </xf>
    <xf numFmtId="0" fontId="56" fillId="0" borderId="46" xfId="73" applyFont="1" applyBorder="1" applyAlignment="1">
      <alignment horizontal="left"/>
      <protection/>
    </xf>
    <xf numFmtId="0" fontId="62" fillId="0" borderId="0" xfId="73" applyFont="1" applyAlignment="1">
      <alignment horizontal="right" vertical="center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07.I. módosítás" xfId="57"/>
    <cellStyle name="Normál_2010.I. módosítás" xfId="58"/>
    <cellStyle name="Normál_2013. évi szakfeladatok önkorm.és hivatal1" xfId="59"/>
    <cellStyle name="Normál_702012" xfId="60"/>
    <cellStyle name="Normál_adósság" xfId="61"/>
    <cellStyle name="Normál_címrend1" xfId="62"/>
    <cellStyle name="Normál_címrend2" xfId="63"/>
    <cellStyle name="Normál_hiteltábla2010" xfId="64"/>
    <cellStyle name="Normál_Köttsv.2004" xfId="65"/>
    <cellStyle name="Normál_ktgvetéshitel 07" xfId="66"/>
    <cellStyle name="Normál_kultúra 2" xfId="67"/>
    <cellStyle name="Normál_KVIREND" xfId="68"/>
    <cellStyle name="Normál_KVRENMUNKA" xfId="69"/>
    <cellStyle name="Normál_mariann" xfId="70"/>
    <cellStyle name="Normál_mérleg" xfId="71"/>
    <cellStyle name="Normál_segélyes tábla szoc" xfId="72"/>
    <cellStyle name="Normál_további szakf." xfId="73"/>
    <cellStyle name="Normál_Vált.2003-04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&#246;lts&#233;gvet&#233;s%20t&#225;bl&#225;zatai%202012.%20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ncs címrend 1"/>
      <sheetName val="1.sz.mérleg ÚJ"/>
      <sheetName val="2.sz.mérleg működési"/>
      <sheetName val="3.sz.mérleg felhalmozási"/>
      <sheetName val="4.sz.Bev-kiad. (2)"/>
      <sheetName val="5.sz.címrend 2"/>
      <sheetName val="adósságot keletkeztető"/>
      <sheetName val="6.sz.Felhalm."/>
      <sheetName val="Ragsorolandó felhalm."/>
      <sheetName val="7.sz.EU-s tám."/>
      <sheetName val="8.sz.adósság keletk."/>
      <sheetName val="9-10-11.sz."/>
      <sheetName val="finanszír."/>
      <sheetName val="4.tájék.Ei.felh."/>
      <sheetName val="3.tájék.kedvezmények"/>
      <sheetName val=" helyi önkormányzat"/>
      <sheetName val=" önkormányzati hivatal"/>
      <sheetName val="költségvetési szervek"/>
      <sheetName val="11. sz. mell"/>
      <sheetName val="12.sz.önk.bev-kia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A1">
      <pane xSplit="2" ySplit="4" topLeftCell="C56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G72" sqref="G72"/>
    </sheetView>
  </sheetViews>
  <sheetFormatPr defaultColWidth="9.00390625" defaultRowHeight="12.75"/>
  <cols>
    <col min="1" max="1" width="3.875" style="5" customWidth="1"/>
    <col min="2" max="2" width="46.625" style="5" customWidth="1"/>
    <col min="3" max="3" width="10.00390625" style="5" customWidth="1"/>
    <col min="4" max="4" width="14.375" style="5" customWidth="1"/>
    <col min="5" max="5" width="10.875" style="5" customWidth="1"/>
    <col min="6" max="7" width="10.75390625" style="5" customWidth="1"/>
    <col min="8" max="16384" width="9.125" style="5" customWidth="1"/>
  </cols>
  <sheetData>
    <row r="1" spans="1:3" ht="15">
      <c r="A1" s="823" t="s">
        <v>400</v>
      </c>
      <c r="B1" s="823"/>
      <c r="C1" s="823"/>
    </row>
    <row r="2" spans="2:3" ht="12.75" customHeight="1" thickBot="1">
      <c r="B2" s="825" t="s">
        <v>159</v>
      </c>
      <c r="C2" s="825"/>
    </row>
    <row r="3" spans="1:3" ht="12" customHeight="1" thickBot="1">
      <c r="A3" s="153"/>
      <c r="B3" s="107" t="s">
        <v>180</v>
      </c>
      <c r="C3" s="74" t="s">
        <v>181</v>
      </c>
    </row>
    <row r="4" spans="1:3" ht="21" customHeight="1" thickBot="1">
      <c r="A4" s="172"/>
      <c r="B4" s="166" t="s">
        <v>160</v>
      </c>
      <c r="C4" s="162" t="s">
        <v>575</v>
      </c>
    </row>
    <row r="5" spans="1:3" ht="12" customHeight="1">
      <c r="A5" s="174" t="s">
        <v>2</v>
      </c>
      <c r="B5" s="142" t="s">
        <v>437</v>
      </c>
      <c r="C5" s="144">
        <f>C6+C7+C8</f>
        <v>1210158</v>
      </c>
    </row>
    <row r="6" spans="1:3" ht="12" customHeight="1">
      <c r="A6" s="174" t="s">
        <v>3</v>
      </c>
      <c r="B6" s="7" t="s">
        <v>438</v>
      </c>
      <c r="C6" s="59">
        <f>61667+32150+91307</f>
        <v>185124</v>
      </c>
    </row>
    <row r="7" spans="1:3" ht="12" customHeight="1">
      <c r="A7" s="174" t="s">
        <v>4</v>
      </c>
      <c r="B7" s="7" t="s">
        <v>377</v>
      </c>
      <c r="C7" s="59">
        <v>2864</v>
      </c>
    </row>
    <row r="8" spans="1:3" ht="12" customHeight="1">
      <c r="A8" s="174" t="s">
        <v>5</v>
      </c>
      <c r="B8" s="7" t="s">
        <v>439</v>
      </c>
      <c r="C8" s="59">
        <f>SUM(C9:C15)</f>
        <v>1022170</v>
      </c>
    </row>
    <row r="9" spans="1:3" ht="12" customHeight="1">
      <c r="A9" s="174" t="s">
        <v>6</v>
      </c>
      <c r="B9" s="8" t="s">
        <v>29</v>
      </c>
      <c r="C9" s="57">
        <v>900000</v>
      </c>
    </row>
    <row r="10" spans="1:3" ht="12" customHeight="1">
      <c r="A10" s="174" t="s">
        <v>8</v>
      </c>
      <c r="B10" s="8" t="s">
        <v>30</v>
      </c>
      <c r="C10" s="57">
        <v>49500</v>
      </c>
    </row>
    <row r="11" spans="1:3" ht="12" customHeight="1">
      <c r="A11" s="174" t="s">
        <v>10</v>
      </c>
      <c r="B11" s="8" t="s">
        <v>32</v>
      </c>
      <c r="C11" s="57">
        <v>2000</v>
      </c>
    </row>
    <row r="12" spans="1:3" ht="12" customHeight="1">
      <c r="A12" s="174" t="s">
        <v>19</v>
      </c>
      <c r="B12" s="8" t="s">
        <v>376</v>
      </c>
      <c r="C12" s="57">
        <v>46400</v>
      </c>
    </row>
    <row r="13" spans="1:3" ht="12" customHeight="1">
      <c r="A13" s="174" t="s">
        <v>12</v>
      </c>
      <c r="B13" s="8" t="s">
        <v>34</v>
      </c>
      <c r="C13" s="57"/>
    </row>
    <row r="14" spans="1:3" ht="12" customHeight="1">
      <c r="A14" s="174" t="s">
        <v>14</v>
      </c>
      <c r="B14" s="8" t="s">
        <v>35</v>
      </c>
      <c r="C14" s="57">
        <v>9790</v>
      </c>
    </row>
    <row r="15" spans="1:3" ht="12" customHeight="1">
      <c r="A15" s="174" t="s">
        <v>20</v>
      </c>
      <c r="B15" s="8" t="s">
        <v>36</v>
      </c>
      <c r="C15" s="57">
        <f>1250+6850+2180+5000-800</f>
        <v>14480</v>
      </c>
    </row>
    <row r="16" spans="1:3" ht="12" customHeight="1">
      <c r="A16" s="174" t="s">
        <v>110</v>
      </c>
      <c r="B16" s="8"/>
      <c r="C16" s="57"/>
    </row>
    <row r="17" spans="1:3" ht="12" customHeight="1">
      <c r="A17" s="174" t="s">
        <v>112</v>
      </c>
      <c r="B17" s="7" t="s">
        <v>440</v>
      </c>
      <c r="C17" s="59">
        <f>SUM(C18:C25)</f>
        <v>765701</v>
      </c>
    </row>
    <row r="18" spans="1:3" ht="12" customHeight="1">
      <c r="A18" s="174" t="s">
        <v>114</v>
      </c>
      <c r="B18" s="8" t="s">
        <v>747</v>
      </c>
      <c r="C18" s="57">
        <v>762369</v>
      </c>
    </row>
    <row r="19" spans="1:3" ht="12" customHeight="1">
      <c r="A19" s="174" t="s">
        <v>115</v>
      </c>
      <c r="B19" s="8" t="s">
        <v>39</v>
      </c>
      <c r="C19" s="57"/>
    </row>
    <row r="20" spans="1:3" ht="12" customHeight="1">
      <c r="A20" s="174" t="s">
        <v>117</v>
      </c>
      <c r="B20" s="8" t="s">
        <v>42</v>
      </c>
      <c r="C20" s="57"/>
    </row>
    <row r="21" spans="1:3" ht="12" customHeight="1">
      <c r="A21" s="174" t="s">
        <v>118</v>
      </c>
      <c r="B21" s="8" t="s">
        <v>379</v>
      </c>
      <c r="C21" s="57"/>
    </row>
    <row r="22" spans="1:3" ht="12" customHeight="1">
      <c r="A22" s="174" t="s">
        <v>120</v>
      </c>
      <c r="B22" s="8" t="s">
        <v>43</v>
      </c>
      <c r="C22" s="57">
        <f>2856+476</f>
        <v>3332</v>
      </c>
    </row>
    <row r="23" spans="1:3" ht="12" customHeight="1">
      <c r="A23" s="174" t="s">
        <v>122</v>
      </c>
      <c r="B23" s="8" t="s">
        <v>152</v>
      </c>
      <c r="C23" s="57"/>
    </row>
    <row r="24" spans="1:3" ht="12" customHeight="1">
      <c r="A24" s="174" t="s">
        <v>123</v>
      </c>
      <c r="B24" s="8" t="s">
        <v>465</v>
      </c>
      <c r="C24" s="57"/>
    </row>
    <row r="25" spans="1:3" ht="12" customHeight="1">
      <c r="A25" s="174" t="s">
        <v>125</v>
      </c>
      <c r="B25" s="8"/>
      <c r="C25" s="57"/>
    </row>
    <row r="26" spans="1:3" ht="12" customHeight="1">
      <c r="A26" s="174" t="s">
        <v>189</v>
      </c>
      <c r="B26" s="7" t="s">
        <v>441</v>
      </c>
      <c r="C26" s="59">
        <f>SUM(C27:C30)</f>
        <v>95860</v>
      </c>
    </row>
    <row r="27" spans="1:3" ht="12" customHeight="1">
      <c r="A27" s="174" t="s">
        <v>190</v>
      </c>
      <c r="B27" s="8" t="s">
        <v>442</v>
      </c>
      <c r="C27" s="57">
        <v>19000</v>
      </c>
    </row>
    <row r="28" spans="1:3" ht="12" customHeight="1">
      <c r="A28" s="174" t="s">
        <v>191</v>
      </c>
      <c r="B28" s="8" t="s">
        <v>443</v>
      </c>
      <c r="C28" s="57">
        <v>6860</v>
      </c>
    </row>
    <row r="29" spans="1:3" ht="12" customHeight="1">
      <c r="A29" s="174" t="s">
        <v>192</v>
      </c>
      <c r="B29" s="8" t="s">
        <v>444</v>
      </c>
      <c r="C29" s="57"/>
    </row>
    <row r="30" spans="1:3" ht="12" customHeight="1">
      <c r="A30" s="174" t="s">
        <v>193</v>
      </c>
      <c r="B30" s="8" t="s">
        <v>445</v>
      </c>
      <c r="C30" s="57">
        <v>70000</v>
      </c>
    </row>
    <row r="31" spans="1:3" s="9" customFormat="1" ht="12" customHeight="1">
      <c r="A31" s="174" t="s">
        <v>194</v>
      </c>
      <c r="B31" s="7" t="s">
        <v>446</v>
      </c>
      <c r="C31" s="59">
        <f>C32+C34</f>
        <v>773784</v>
      </c>
    </row>
    <row r="32" spans="1:3" ht="12" customHeight="1">
      <c r="A32" s="174" t="s">
        <v>195</v>
      </c>
      <c r="B32" s="8" t="s">
        <v>447</v>
      </c>
      <c r="C32" s="57">
        <v>770284</v>
      </c>
    </row>
    <row r="33" spans="1:3" ht="12" customHeight="1">
      <c r="A33" s="174" t="s">
        <v>196</v>
      </c>
      <c r="B33" s="7" t="s">
        <v>374</v>
      </c>
      <c r="C33" s="57">
        <v>124500</v>
      </c>
    </row>
    <row r="34" spans="1:3" ht="12" customHeight="1">
      <c r="A34" s="174" t="s">
        <v>197</v>
      </c>
      <c r="B34" s="7" t="s">
        <v>448</v>
      </c>
      <c r="C34" s="57">
        <f>13500-10000</f>
        <v>3500</v>
      </c>
    </row>
    <row r="35" spans="1:3" ht="12" customHeight="1">
      <c r="A35" s="174" t="s">
        <v>198</v>
      </c>
      <c r="B35" s="8" t="s">
        <v>375</v>
      </c>
      <c r="C35" s="57"/>
    </row>
    <row r="36" spans="1:3" ht="12" customHeight="1">
      <c r="A36" s="174" t="s">
        <v>199</v>
      </c>
      <c r="B36" s="7" t="s">
        <v>449</v>
      </c>
      <c r="C36" s="59">
        <f>C37+C38</f>
        <v>1612936</v>
      </c>
    </row>
    <row r="37" spans="1:3" ht="12" customHeight="1">
      <c r="A37" s="174" t="s">
        <v>200</v>
      </c>
      <c r="B37" s="8" t="s">
        <v>450</v>
      </c>
      <c r="C37" s="57"/>
    </row>
    <row r="38" spans="1:3" ht="12" customHeight="1">
      <c r="A38" s="174" t="s">
        <v>201</v>
      </c>
      <c r="B38" s="8" t="s">
        <v>451</v>
      </c>
      <c r="C38" s="57">
        <f>1561358+51578</f>
        <v>1612936</v>
      </c>
    </row>
    <row r="39" spans="1:3" ht="12" customHeight="1">
      <c r="A39" s="174" t="s">
        <v>202</v>
      </c>
      <c r="B39" s="7" t="s">
        <v>452</v>
      </c>
      <c r="C39" s="59">
        <v>6500</v>
      </c>
    </row>
    <row r="40" spans="1:3" ht="12" customHeight="1" thickBot="1">
      <c r="A40" s="174" t="s">
        <v>203</v>
      </c>
      <c r="B40" s="139"/>
      <c r="C40" s="108"/>
    </row>
    <row r="41" spans="1:3" ht="18.75" customHeight="1" thickBot="1">
      <c r="A41" s="174" t="s">
        <v>204</v>
      </c>
      <c r="B41" s="199" t="s">
        <v>748</v>
      </c>
      <c r="C41" s="204">
        <f>SUM(C5+C17+C26+C31+C36+C39)</f>
        <v>4464939</v>
      </c>
    </row>
    <row r="42" spans="1:3" ht="15.75" customHeight="1" thickBot="1">
      <c r="A42" s="174" t="s">
        <v>205</v>
      </c>
      <c r="B42" s="205" t="s">
        <v>802</v>
      </c>
      <c r="C42" s="62">
        <f>SUM(C43:C44)</f>
        <v>1200000</v>
      </c>
    </row>
    <row r="43" spans="1:3" ht="12" customHeight="1">
      <c r="A43" s="174" t="s">
        <v>206</v>
      </c>
      <c r="B43" s="197" t="s">
        <v>453</v>
      </c>
      <c r="C43" s="119">
        <v>200000</v>
      </c>
    </row>
    <row r="44" spans="1:3" ht="12" customHeight="1">
      <c r="A44" s="174" t="s">
        <v>207</v>
      </c>
      <c r="B44" s="8" t="s">
        <v>454</v>
      </c>
      <c r="C44" s="57">
        <v>1000000</v>
      </c>
    </row>
    <row r="45" spans="1:3" ht="12" customHeight="1">
      <c r="A45" s="174" t="s">
        <v>208</v>
      </c>
      <c r="B45" s="8" t="s">
        <v>455</v>
      </c>
      <c r="C45" s="57"/>
    </row>
    <row r="46" spans="1:3" ht="12" customHeight="1">
      <c r="A46" s="174" t="s">
        <v>209</v>
      </c>
      <c r="B46" s="8"/>
      <c r="C46" s="57"/>
    </row>
    <row r="47" spans="1:3" ht="12" customHeight="1">
      <c r="A47" s="174" t="s">
        <v>210</v>
      </c>
      <c r="B47" s="7" t="s">
        <v>456</v>
      </c>
      <c r="C47" s="59"/>
    </row>
    <row r="48" spans="1:3" ht="12" customHeight="1">
      <c r="A48" s="174" t="s">
        <v>211</v>
      </c>
      <c r="B48" s="8" t="s">
        <v>457</v>
      </c>
      <c r="C48" s="57"/>
    </row>
    <row r="49" spans="1:3" ht="12" customHeight="1">
      <c r="A49" s="174" t="s">
        <v>227</v>
      </c>
      <c r="B49" s="8" t="s">
        <v>458</v>
      </c>
      <c r="C49" s="57"/>
    </row>
    <row r="50" spans="1:3" ht="12" customHeight="1">
      <c r="A50" s="174" t="s">
        <v>228</v>
      </c>
      <c r="B50" s="7" t="s">
        <v>459</v>
      </c>
      <c r="C50" s="59"/>
    </row>
    <row r="51" spans="1:3" ht="12" customHeight="1">
      <c r="A51" s="174" t="s">
        <v>229</v>
      </c>
      <c r="B51" s="7" t="s">
        <v>460</v>
      </c>
      <c r="C51" s="59">
        <f>SUM(C52:C54)</f>
        <v>0</v>
      </c>
    </row>
    <row r="52" spans="1:3" ht="12" customHeight="1">
      <c r="A52" s="174" t="s">
        <v>230</v>
      </c>
      <c r="B52" s="8" t="s">
        <v>461</v>
      </c>
      <c r="C52" s="57"/>
    </row>
    <row r="53" spans="1:3" ht="12" customHeight="1">
      <c r="A53" s="174" t="s">
        <v>231</v>
      </c>
      <c r="B53" s="8" t="s">
        <v>462</v>
      </c>
      <c r="C53" s="57"/>
    </row>
    <row r="54" spans="1:3" ht="12" customHeight="1">
      <c r="A54" s="174" t="s">
        <v>232</v>
      </c>
      <c r="B54" s="8" t="s">
        <v>463</v>
      </c>
      <c r="C54" s="57"/>
    </row>
    <row r="55" spans="1:3" ht="12" customHeight="1">
      <c r="A55" s="174" t="s">
        <v>233</v>
      </c>
      <c r="B55" s="7" t="s">
        <v>464</v>
      </c>
      <c r="C55" s="57"/>
    </row>
    <row r="56" spans="1:3" ht="12" customHeight="1" thickBot="1">
      <c r="A56" s="174" t="s">
        <v>234</v>
      </c>
      <c r="B56" s="145"/>
      <c r="C56" s="147"/>
    </row>
    <row r="57" spans="1:3" ht="18.75" customHeight="1" thickBot="1">
      <c r="A57" s="174" t="s">
        <v>235</v>
      </c>
      <c r="B57" s="202" t="s">
        <v>749</v>
      </c>
      <c r="C57" s="203">
        <f>SUM(C47+C50+C51+C55)</f>
        <v>0</v>
      </c>
    </row>
    <row r="58" spans="1:3" ht="18.75" customHeight="1" thickBot="1">
      <c r="A58" s="175" t="s">
        <v>236</v>
      </c>
      <c r="B58" s="156" t="s">
        <v>750</v>
      </c>
      <c r="C58" s="155">
        <f>SUM(C41+C42+C57)</f>
        <v>5664939</v>
      </c>
    </row>
    <row r="59" spans="1:3" ht="18.75" customHeight="1">
      <c r="A59" s="131"/>
      <c r="B59" s="688"/>
      <c r="C59" s="689"/>
    </row>
    <row r="60" spans="1:4" ht="12.75">
      <c r="A60" s="131"/>
      <c r="B60" s="188"/>
      <c r="C60" s="133"/>
      <c r="D60" s="188"/>
    </row>
    <row r="61" spans="1:4" ht="15">
      <c r="A61" s="824" t="s">
        <v>401</v>
      </c>
      <c r="B61" s="824"/>
      <c r="C61" s="824"/>
      <c r="D61" s="188"/>
    </row>
    <row r="62" spans="1:4" ht="13.5" thickBot="1">
      <c r="A62" s="131"/>
      <c r="B62" s="825" t="s">
        <v>159</v>
      </c>
      <c r="C62" s="825"/>
      <c r="D62" s="188"/>
    </row>
    <row r="63" spans="1:3" ht="13.5" thickBot="1">
      <c r="A63" s="172"/>
      <c r="B63" s="157" t="s">
        <v>180</v>
      </c>
      <c r="C63" s="159" t="s">
        <v>181</v>
      </c>
    </row>
    <row r="64" spans="1:3" ht="21" customHeight="1" thickBot="1">
      <c r="A64" s="178"/>
      <c r="B64" s="165" t="s">
        <v>161</v>
      </c>
      <c r="C64" s="164" t="s">
        <v>575</v>
      </c>
    </row>
    <row r="65" spans="1:3" ht="12.75">
      <c r="A65" s="174" t="s">
        <v>237</v>
      </c>
      <c r="B65" s="6" t="s">
        <v>466</v>
      </c>
      <c r="C65" s="56">
        <f>SUM(C66:C69)</f>
        <v>2784068</v>
      </c>
    </row>
    <row r="66" spans="1:3" ht="12.75">
      <c r="A66" s="174" t="s">
        <v>238</v>
      </c>
      <c r="B66" s="8" t="s">
        <v>27</v>
      </c>
      <c r="C66" s="57">
        <v>687606</v>
      </c>
    </row>
    <row r="67" spans="1:3" ht="12.75">
      <c r="A67" s="174" t="s">
        <v>239</v>
      </c>
      <c r="B67" s="8" t="s">
        <v>28</v>
      </c>
      <c r="C67" s="57">
        <v>130000</v>
      </c>
    </row>
    <row r="68" spans="1:3" ht="12.75">
      <c r="A68" s="174" t="s">
        <v>240</v>
      </c>
      <c r="B68" s="8" t="s">
        <v>418</v>
      </c>
      <c r="C68" s="57">
        <f>1188114+7952+9861</f>
        <v>1205927</v>
      </c>
    </row>
    <row r="69" spans="1:3" ht="12.75">
      <c r="A69" s="174" t="s">
        <v>241</v>
      </c>
      <c r="B69" s="8" t="s">
        <v>409</v>
      </c>
      <c r="C69" s="57">
        <f>768487-7952</f>
        <v>760535</v>
      </c>
    </row>
    <row r="70" spans="1:3" ht="12.75">
      <c r="A70" s="174" t="s">
        <v>435</v>
      </c>
      <c r="B70" s="8" t="s">
        <v>31</v>
      </c>
      <c r="C70" s="57"/>
    </row>
    <row r="71" spans="1:3" ht="12.75">
      <c r="A71" s="174" t="s">
        <v>436</v>
      </c>
      <c r="B71" s="8" t="s">
        <v>33</v>
      </c>
      <c r="C71" s="57">
        <v>1062859</v>
      </c>
    </row>
    <row r="72" spans="1:3" ht="12.75">
      <c r="A72" s="174" t="s">
        <v>242</v>
      </c>
      <c r="B72" s="8" t="s">
        <v>349</v>
      </c>
      <c r="C72" s="57">
        <v>252255</v>
      </c>
    </row>
    <row r="73" spans="1:3" ht="12.75">
      <c r="A73" s="174" t="s">
        <v>243</v>
      </c>
      <c r="B73" s="8" t="s">
        <v>286</v>
      </c>
      <c r="C73" s="57">
        <v>700</v>
      </c>
    </row>
    <row r="74" spans="1:3" ht="12.75">
      <c r="A74" s="174" t="s">
        <v>244</v>
      </c>
      <c r="B74" s="8" t="s">
        <v>350</v>
      </c>
      <c r="C74" s="57">
        <f>664960-362040-1850+460549-30000+9861-1977</f>
        <v>739503</v>
      </c>
    </row>
    <row r="75" spans="1:3" ht="12.75">
      <c r="A75" s="174" t="s">
        <v>245</v>
      </c>
      <c r="B75" s="8" t="s">
        <v>150</v>
      </c>
      <c r="C75" s="57">
        <v>30000</v>
      </c>
    </row>
    <row r="76" spans="1:3" ht="12.75">
      <c r="A76" s="174" t="s">
        <v>246</v>
      </c>
      <c r="B76" s="8" t="s">
        <v>351</v>
      </c>
      <c r="C76" s="57">
        <f>2600+332261+1850</f>
        <v>336711</v>
      </c>
    </row>
    <row r="77" spans="1:3" ht="12.75">
      <c r="A77" s="174" t="s">
        <v>247</v>
      </c>
      <c r="B77" s="111" t="s">
        <v>352</v>
      </c>
      <c r="C77" s="57">
        <v>362040</v>
      </c>
    </row>
    <row r="78" spans="1:3" ht="12.75">
      <c r="A78" s="174" t="s">
        <v>248</v>
      </c>
      <c r="B78" s="111" t="s">
        <v>373</v>
      </c>
      <c r="C78" s="57"/>
    </row>
    <row r="79" spans="1:3" ht="12.75">
      <c r="A79" s="174" t="s">
        <v>249</v>
      </c>
      <c r="B79" s="111" t="s">
        <v>354</v>
      </c>
      <c r="C79" s="57"/>
    </row>
    <row r="80" spans="1:3" ht="12.75">
      <c r="A80" s="174" t="s">
        <v>250</v>
      </c>
      <c r="B80" s="111" t="s">
        <v>353</v>
      </c>
      <c r="C80" s="57"/>
    </row>
    <row r="81" spans="1:3" ht="12.75">
      <c r="A81" s="174" t="s">
        <v>251</v>
      </c>
      <c r="B81" s="111"/>
      <c r="C81" s="57"/>
    </row>
    <row r="82" spans="1:3" ht="12.75">
      <c r="A82" s="174" t="s">
        <v>252</v>
      </c>
      <c r="B82" s="7" t="s">
        <v>467</v>
      </c>
      <c r="C82" s="59">
        <f>SUM(C83:C89)</f>
        <v>2008186</v>
      </c>
    </row>
    <row r="83" spans="1:3" ht="12.75">
      <c r="A83" s="174" t="s">
        <v>253</v>
      </c>
      <c r="B83" s="8" t="s">
        <v>170</v>
      </c>
      <c r="C83" s="57">
        <v>1535839</v>
      </c>
    </row>
    <row r="84" spans="1:3" ht="12.75">
      <c r="A84" s="174" t="s">
        <v>254</v>
      </c>
      <c r="B84" s="8" t="s">
        <v>171</v>
      </c>
      <c r="C84" s="57">
        <v>215144</v>
      </c>
    </row>
    <row r="85" spans="1:3" ht="12.75">
      <c r="A85" s="174" t="s">
        <v>255</v>
      </c>
      <c r="B85" s="111" t="s">
        <v>383</v>
      </c>
      <c r="C85" s="57">
        <v>70000</v>
      </c>
    </row>
    <row r="86" spans="1:3" ht="12.75">
      <c r="A86" s="174" t="s">
        <v>256</v>
      </c>
      <c r="B86" s="8" t="s">
        <v>355</v>
      </c>
      <c r="C86" s="57"/>
    </row>
    <row r="87" spans="1:3" ht="12.75">
      <c r="A87" s="174" t="s">
        <v>257</v>
      </c>
      <c r="B87" s="111" t="s">
        <v>390</v>
      </c>
      <c r="C87" s="57">
        <v>187203</v>
      </c>
    </row>
    <row r="88" spans="1:3" ht="12.75">
      <c r="A88" s="174" t="s">
        <v>258</v>
      </c>
      <c r="B88" s="8" t="s">
        <v>172</v>
      </c>
      <c r="C88" s="57"/>
    </row>
    <row r="89" spans="1:3" ht="12.75">
      <c r="A89" s="174" t="s">
        <v>259</v>
      </c>
      <c r="B89" s="111" t="s">
        <v>357</v>
      </c>
      <c r="C89" s="57"/>
    </row>
    <row r="90" spans="1:3" ht="12.75">
      <c r="A90" s="174" t="s">
        <v>260</v>
      </c>
      <c r="B90" s="111" t="s">
        <v>384</v>
      </c>
      <c r="C90" s="57"/>
    </row>
    <row r="91" spans="1:3" ht="12.75">
      <c r="A91" s="174" t="s">
        <v>261</v>
      </c>
      <c r="B91" s="111"/>
      <c r="C91" s="57"/>
    </row>
    <row r="92" spans="1:3" ht="12.75">
      <c r="A92" s="174" t="s">
        <v>262</v>
      </c>
      <c r="B92" s="7" t="s">
        <v>468</v>
      </c>
      <c r="C92" s="59">
        <f>SUM(C93:C95)</f>
        <v>726645</v>
      </c>
    </row>
    <row r="93" spans="1:3" ht="12.75">
      <c r="A93" s="174" t="s">
        <v>263</v>
      </c>
      <c r="B93" s="8" t="s">
        <v>385</v>
      </c>
      <c r="C93" s="57"/>
    </row>
    <row r="94" spans="1:3" ht="12.75">
      <c r="A94" s="174" t="s">
        <v>264</v>
      </c>
      <c r="B94" s="8" t="s">
        <v>386</v>
      </c>
      <c r="C94" s="57">
        <f>17436+5000-9861</f>
        <v>12575</v>
      </c>
    </row>
    <row r="95" spans="1:3" ht="12.75">
      <c r="A95" s="174" t="s">
        <v>265</v>
      </c>
      <c r="B95" s="8" t="s">
        <v>387</v>
      </c>
      <c r="C95" s="57">
        <v>714070</v>
      </c>
    </row>
    <row r="96" spans="1:3" ht="13.5" thickBot="1">
      <c r="A96" s="174" t="s">
        <v>266</v>
      </c>
      <c r="B96" s="7" t="s">
        <v>469</v>
      </c>
      <c r="C96" s="57"/>
    </row>
    <row r="97" spans="1:3" ht="18.75" customHeight="1" thickBot="1">
      <c r="A97" s="174" t="s">
        <v>267</v>
      </c>
      <c r="B97" s="199" t="s">
        <v>751</v>
      </c>
      <c r="C97" s="200">
        <f>SUM(C65+C82+C92+C96)</f>
        <v>5518899</v>
      </c>
    </row>
    <row r="98" spans="1:3" ht="12.75">
      <c r="A98" s="174" t="s">
        <v>268</v>
      </c>
      <c r="B98" s="7" t="s">
        <v>470</v>
      </c>
      <c r="C98" s="59">
        <f>SUM(C99:C102)</f>
        <v>146040</v>
      </c>
    </row>
    <row r="99" spans="1:3" ht="12.75">
      <c r="A99" s="174" t="s">
        <v>269</v>
      </c>
      <c r="B99" s="8" t="s">
        <v>133</v>
      </c>
      <c r="C99" s="57"/>
    </row>
    <row r="100" spans="1:3" ht="12.75">
      <c r="A100" s="174" t="s">
        <v>270</v>
      </c>
      <c r="B100" s="8" t="s">
        <v>178</v>
      </c>
      <c r="C100" s="57">
        <v>146040</v>
      </c>
    </row>
    <row r="101" spans="1:3" ht="12.75">
      <c r="A101" s="174" t="s">
        <v>271</v>
      </c>
      <c r="B101" s="150" t="s">
        <v>366</v>
      </c>
      <c r="C101" s="118"/>
    </row>
    <row r="102" spans="1:3" ht="12.75" customHeight="1">
      <c r="A102" s="174" t="s">
        <v>272</v>
      </c>
      <c r="B102" s="151" t="s">
        <v>471</v>
      </c>
      <c r="C102" s="57"/>
    </row>
    <row r="103" spans="1:3" ht="12.75">
      <c r="A103" s="174" t="s">
        <v>273</v>
      </c>
      <c r="B103" s="111" t="s">
        <v>363</v>
      </c>
      <c r="C103" s="57"/>
    </row>
    <row r="104" spans="1:3" ht="12.75">
      <c r="A104" s="174" t="s">
        <v>274</v>
      </c>
      <c r="B104" s="111" t="s">
        <v>364</v>
      </c>
      <c r="C104" s="57"/>
    </row>
    <row r="105" spans="1:3" ht="13.5" thickBot="1">
      <c r="A105" s="174" t="s">
        <v>275</v>
      </c>
      <c r="B105" s="7" t="s">
        <v>472</v>
      </c>
      <c r="C105" s="61"/>
    </row>
    <row r="106" spans="1:3" ht="18.75" customHeight="1" thickBot="1">
      <c r="A106" s="174" t="s">
        <v>276</v>
      </c>
      <c r="B106" s="201" t="s">
        <v>752</v>
      </c>
      <c r="C106" s="200">
        <f>SUM(C98+C102+C105)</f>
        <v>146040</v>
      </c>
    </row>
    <row r="107" spans="1:3" ht="18.75" customHeight="1" thickBot="1">
      <c r="A107" s="174" t="s">
        <v>277</v>
      </c>
      <c r="B107" s="152" t="s">
        <v>753</v>
      </c>
      <c r="C107" s="62">
        <f>SUM(C97+C106)</f>
        <v>5664939</v>
      </c>
    </row>
    <row r="108" spans="1:3" ht="13.5" thickBot="1">
      <c r="A108" s="174" t="s">
        <v>278</v>
      </c>
      <c r="B108" s="177"/>
      <c r="C108" s="109"/>
    </row>
    <row r="109" spans="1:3" ht="18.75" customHeight="1" thickBot="1">
      <c r="A109" s="174" t="s">
        <v>279</v>
      </c>
      <c r="B109" s="179" t="s">
        <v>754</v>
      </c>
      <c r="C109" s="121">
        <f>SUM(C41-C97)</f>
        <v>-1053960</v>
      </c>
    </row>
    <row r="110" spans="1:3" ht="30" customHeight="1" thickBot="1">
      <c r="A110" s="174" t="s">
        <v>280</v>
      </c>
      <c r="B110" s="198" t="s">
        <v>755</v>
      </c>
      <c r="C110" s="62">
        <f>C109+C42</f>
        <v>146040</v>
      </c>
    </row>
    <row r="111" spans="1:3" ht="18.75" customHeight="1" thickBot="1">
      <c r="A111" s="175" t="s">
        <v>281</v>
      </c>
      <c r="B111" s="176" t="s">
        <v>756</v>
      </c>
      <c r="C111" s="121">
        <f>SUM(C57-C106)</f>
        <v>-146040</v>
      </c>
    </row>
  </sheetData>
  <mergeCells count="4">
    <mergeCell ref="A1:C1"/>
    <mergeCell ref="A61:C61"/>
    <mergeCell ref="B2:C2"/>
    <mergeCell ref="B62:C62"/>
  </mergeCells>
  <printOptions horizontalCentered="1" verticalCentered="1"/>
  <pageMargins left="0.3937007874015748" right="0.3937007874015748" top="0.7874015748031497" bottom="0.4724409448818898" header="0.3937007874015748" footer="0.07874015748031496"/>
  <pageSetup horizontalDpi="600" verticalDpi="600" orientation="portrait" scale="95" r:id="rId1"/>
  <headerFooter alignWithMargins="0">
    <oddHeader xml:space="preserve">&amp;L&amp;8  1. melléklet a …/…..(….) önkormányzati rendelethez&amp;C&amp;"Arial CE,Félkövér"&amp;11
Kisvárda Város Önkormányzata 2013. évi költségvetésének pénzügyi mérlege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="85" zoomScaleNormal="85" workbookViewId="0" topLeftCell="A1">
      <selection activeCell="O2" sqref="O2"/>
    </sheetView>
  </sheetViews>
  <sheetFormatPr defaultColWidth="9.00390625" defaultRowHeight="12.75"/>
  <cols>
    <col min="1" max="1" width="2.875" style="499" customWidth="1"/>
    <col min="2" max="2" width="24.375" style="499" customWidth="1"/>
    <col min="3" max="3" width="9.375" style="499" customWidth="1"/>
    <col min="4" max="4" width="8.25390625" style="499" customWidth="1"/>
    <col min="5" max="5" width="9.625" style="499" customWidth="1"/>
    <col min="6" max="6" width="8.00390625" style="499" customWidth="1"/>
    <col min="7" max="7" width="9.75390625" style="499" customWidth="1"/>
    <col min="8" max="8" width="8.375" style="499" customWidth="1"/>
    <col min="9" max="9" width="9.625" style="499" customWidth="1"/>
    <col min="10" max="10" width="8.375" style="499" customWidth="1"/>
    <col min="11" max="11" width="9.625" style="499" customWidth="1"/>
    <col min="12" max="12" width="15.25390625" style="499" customWidth="1"/>
    <col min="13" max="16384" width="9.125" style="499" customWidth="1"/>
  </cols>
  <sheetData>
    <row r="1" spans="2:12" ht="9" customHeight="1">
      <c r="B1" s="850"/>
      <c r="C1" s="850"/>
      <c r="D1" s="850"/>
      <c r="E1" s="850"/>
      <c r="F1" s="850"/>
      <c r="G1" s="850"/>
      <c r="H1" s="850"/>
      <c r="I1" s="850"/>
      <c r="J1" s="850"/>
      <c r="K1" s="729"/>
      <c r="L1" s="730"/>
    </row>
    <row r="2" spans="9:10" ht="27.75" customHeight="1" thickBot="1">
      <c r="I2" s="744" t="s">
        <v>767</v>
      </c>
      <c r="J2" s="744"/>
    </row>
    <row r="3" spans="1:10" s="750" customFormat="1" ht="15.75" customHeight="1" thickBot="1">
      <c r="A3" s="799"/>
      <c r="B3" s="789" t="s">
        <v>180</v>
      </c>
      <c r="C3" s="749" t="s">
        <v>182</v>
      </c>
      <c r="D3" s="749" t="s">
        <v>183</v>
      </c>
      <c r="E3" s="749" t="s">
        <v>184</v>
      </c>
      <c r="F3" s="749" t="s">
        <v>185</v>
      </c>
      <c r="G3" s="749" t="s">
        <v>805</v>
      </c>
      <c r="H3" s="749" t="s">
        <v>187</v>
      </c>
      <c r="I3" s="747" t="s">
        <v>188</v>
      </c>
      <c r="J3" s="748" t="s">
        <v>212</v>
      </c>
    </row>
    <row r="4" spans="1:10" ht="15.75">
      <c r="A4" s="800"/>
      <c r="B4" s="790" t="s">
        <v>768</v>
      </c>
      <c r="C4" s="851" t="s">
        <v>489</v>
      </c>
      <c r="D4" s="852"/>
      <c r="E4" s="852"/>
      <c r="F4" s="852"/>
      <c r="G4" s="843" t="s">
        <v>769</v>
      </c>
      <c r="H4" s="844"/>
      <c r="I4" s="844"/>
      <c r="J4" s="845"/>
    </row>
    <row r="5" spans="1:10" ht="24.75" customHeight="1" thickBot="1">
      <c r="A5" s="800"/>
      <c r="B5" s="791"/>
      <c r="C5" s="846" t="s">
        <v>770</v>
      </c>
      <c r="D5" s="846"/>
      <c r="E5" s="846" t="s">
        <v>771</v>
      </c>
      <c r="F5" s="853"/>
      <c r="G5" s="846" t="s">
        <v>770</v>
      </c>
      <c r="H5" s="846"/>
      <c r="I5" s="846" t="s">
        <v>771</v>
      </c>
      <c r="J5" s="847"/>
    </row>
    <row r="6" spans="1:10" ht="26.25" customHeight="1">
      <c r="A6" s="800"/>
      <c r="B6" s="792" t="s">
        <v>772</v>
      </c>
      <c r="C6" s="745" t="s">
        <v>806</v>
      </c>
      <c r="D6" s="745" t="s">
        <v>773</v>
      </c>
      <c r="E6" s="745" t="s">
        <v>806</v>
      </c>
      <c r="F6" s="745" t="s">
        <v>773</v>
      </c>
      <c r="G6" s="745" t="s">
        <v>806</v>
      </c>
      <c r="H6" s="745" t="s">
        <v>773</v>
      </c>
      <c r="I6" s="745" t="s">
        <v>806</v>
      </c>
      <c r="J6" s="746" t="s">
        <v>773</v>
      </c>
    </row>
    <row r="7" spans="1:10" ht="18" customHeight="1" thickBot="1">
      <c r="A7" s="801"/>
      <c r="B7" s="793"/>
      <c r="C7" s="848" t="s">
        <v>774</v>
      </c>
      <c r="D7" s="743"/>
      <c r="E7" s="848" t="s">
        <v>774</v>
      </c>
      <c r="F7" s="848"/>
      <c r="G7" s="848" t="s">
        <v>774</v>
      </c>
      <c r="H7" s="848"/>
      <c r="I7" s="848" t="s">
        <v>774</v>
      </c>
      <c r="J7" s="849"/>
    </row>
    <row r="8" spans="1:10" ht="18.75" customHeight="1">
      <c r="A8" s="798" t="s">
        <v>2</v>
      </c>
      <c r="B8" s="794" t="s">
        <v>516</v>
      </c>
      <c r="C8" s="731">
        <v>7900</v>
      </c>
      <c r="D8" s="731">
        <v>48405</v>
      </c>
      <c r="E8" s="731"/>
      <c r="F8" s="731"/>
      <c r="G8" s="732"/>
      <c r="H8" s="731">
        <v>316528</v>
      </c>
      <c r="I8" s="732">
        <v>42337</v>
      </c>
      <c r="J8" s="739"/>
    </row>
    <row r="9" spans="1:10" ht="18.75" customHeight="1">
      <c r="A9" s="570" t="s">
        <v>3</v>
      </c>
      <c r="B9" s="794" t="s">
        <v>517</v>
      </c>
      <c r="C9" s="732"/>
      <c r="D9" s="732"/>
      <c r="E9" s="732"/>
      <c r="F9" s="732"/>
      <c r="G9" s="732">
        <v>33228</v>
      </c>
      <c r="H9" s="732"/>
      <c r="I9" s="732">
        <v>19119</v>
      </c>
      <c r="J9" s="739"/>
    </row>
    <row r="10" spans="1:10" ht="18.75" customHeight="1">
      <c r="A10" s="570" t="s">
        <v>4</v>
      </c>
      <c r="B10" s="794" t="s">
        <v>504</v>
      </c>
      <c r="C10" s="732">
        <v>252702</v>
      </c>
      <c r="D10" s="732">
        <v>114836</v>
      </c>
      <c r="E10" s="732"/>
      <c r="F10" s="732">
        <v>13500</v>
      </c>
      <c r="G10" s="732"/>
      <c r="H10" s="732">
        <v>318140</v>
      </c>
      <c r="I10" s="732">
        <v>43900</v>
      </c>
      <c r="J10" s="739"/>
    </row>
    <row r="11" spans="1:10" ht="18.75" customHeight="1">
      <c r="A11" s="570" t="s">
        <v>5</v>
      </c>
      <c r="B11" s="794" t="s">
        <v>792</v>
      </c>
      <c r="C11" s="732">
        <v>76065</v>
      </c>
      <c r="D11" s="732"/>
      <c r="E11" s="732"/>
      <c r="F11" s="732"/>
      <c r="G11" s="732">
        <v>523353</v>
      </c>
      <c r="H11" s="732"/>
      <c r="I11" s="732">
        <v>12150</v>
      </c>
      <c r="J11" s="739"/>
    </row>
    <row r="12" spans="1:10" ht="18.75" customHeight="1">
      <c r="A12" s="570" t="s">
        <v>6</v>
      </c>
      <c r="B12" s="794" t="s">
        <v>518</v>
      </c>
      <c r="C12" s="732">
        <v>15000</v>
      </c>
      <c r="D12" s="732">
        <v>17850</v>
      </c>
      <c r="E12" s="732">
        <v>3750</v>
      </c>
      <c r="F12" s="732"/>
      <c r="G12" s="732">
        <v>45577</v>
      </c>
      <c r="H12" s="732"/>
      <c r="I12" s="732">
        <v>11390</v>
      </c>
      <c r="J12" s="739"/>
    </row>
    <row r="13" spans="1:10" ht="18.75" customHeight="1">
      <c r="A13" s="570" t="s">
        <v>8</v>
      </c>
      <c r="B13" s="794" t="s">
        <v>519</v>
      </c>
      <c r="C13" s="732">
        <v>45285</v>
      </c>
      <c r="D13" s="732">
        <v>90984</v>
      </c>
      <c r="E13" s="732"/>
      <c r="F13" s="732">
        <v>11322</v>
      </c>
      <c r="G13" s="732">
        <v>27826</v>
      </c>
      <c r="H13" s="732"/>
      <c r="I13" s="732">
        <v>6957</v>
      </c>
      <c r="J13" s="739"/>
    </row>
    <row r="14" spans="1:10" ht="18.75" customHeight="1">
      <c r="A14" s="570" t="s">
        <v>10</v>
      </c>
      <c r="B14" s="794" t="s">
        <v>791</v>
      </c>
      <c r="C14" s="732"/>
      <c r="D14" s="732"/>
      <c r="E14" s="732"/>
      <c r="F14" s="732"/>
      <c r="G14" s="732">
        <v>21000</v>
      </c>
      <c r="H14" s="732"/>
      <c r="I14" s="732"/>
      <c r="J14" s="739"/>
    </row>
    <row r="15" spans="1:10" ht="18.75" customHeight="1">
      <c r="A15" s="570" t="s">
        <v>19</v>
      </c>
      <c r="B15" s="794" t="s">
        <v>793</v>
      </c>
      <c r="C15" s="732">
        <v>17650</v>
      </c>
      <c r="D15" s="732"/>
      <c r="E15" s="732"/>
      <c r="F15" s="732"/>
      <c r="G15" s="732">
        <f>1000+16650</f>
        <v>17650</v>
      </c>
      <c r="H15" s="732"/>
      <c r="I15" s="732"/>
      <c r="J15" s="739"/>
    </row>
    <row r="16" spans="1:10" ht="18.75" customHeight="1">
      <c r="A16" s="570" t="s">
        <v>12</v>
      </c>
      <c r="B16" s="794" t="s">
        <v>775</v>
      </c>
      <c r="C16" s="732">
        <f>38760+274237</f>
        <v>312997</v>
      </c>
      <c r="D16" s="732"/>
      <c r="E16" s="732"/>
      <c r="F16" s="732" t="s">
        <v>16</v>
      </c>
      <c r="G16" s="732">
        <f>284237+53921</f>
        <v>338158</v>
      </c>
      <c r="H16" s="732"/>
      <c r="I16" s="732"/>
      <c r="J16" s="739"/>
    </row>
    <row r="17" spans="1:10" ht="18.75" customHeight="1">
      <c r="A17" s="570" t="s">
        <v>14</v>
      </c>
      <c r="B17" s="794" t="s">
        <v>776</v>
      </c>
      <c r="C17" s="732"/>
      <c r="D17" s="732"/>
      <c r="E17" s="732"/>
      <c r="F17" s="732"/>
      <c r="G17" s="732"/>
      <c r="H17" s="732"/>
      <c r="I17" s="732">
        <v>3390</v>
      </c>
      <c r="J17" s="739"/>
    </row>
    <row r="18" spans="1:10" ht="18.75" customHeight="1">
      <c r="A18" s="570" t="s">
        <v>20</v>
      </c>
      <c r="B18" s="794" t="s">
        <v>790</v>
      </c>
      <c r="C18" s="732"/>
      <c r="D18" s="732"/>
      <c r="E18" s="732"/>
      <c r="F18" s="732"/>
      <c r="G18" s="732">
        <f>17755+13600-11000</f>
        <v>20355</v>
      </c>
      <c r="H18" s="732"/>
      <c r="I18" s="732">
        <v>11000</v>
      </c>
      <c r="J18" s="739"/>
    </row>
    <row r="19" spans="1:10" ht="18.75" customHeight="1">
      <c r="A19" s="570" t="s">
        <v>110</v>
      </c>
      <c r="B19" s="794" t="s">
        <v>794</v>
      </c>
      <c r="C19" s="732"/>
      <c r="D19" s="732"/>
      <c r="E19" s="732"/>
      <c r="F19" s="732"/>
      <c r="G19" s="732">
        <v>44493</v>
      </c>
      <c r="H19" s="732"/>
      <c r="I19" s="732"/>
      <c r="J19" s="739"/>
    </row>
    <row r="20" spans="1:10" ht="18.75" customHeight="1">
      <c r="A20" s="570" t="s">
        <v>112</v>
      </c>
      <c r="B20" s="794" t="s">
        <v>795</v>
      </c>
      <c r="C20" s="732"/>
      <c r="D20" s="732"/>
      <c r="E20" s="732"/>
      <c r="F20" s="732"/>
      <c r="G20" s="732">
        <v>1810</v>
      </c>
      <c r="H20" s="732"/>
      <c r="I20" s="732"/>
      <c r="J20" s="739"/>
    </row>
    <row r="21" spans="1:10" ht="18.75" customHeight="1">
      <c r="A21" s="570" t="s">
        <v>114</v>
      </c>
      <c r="B21" s="794" t="s">
        <v>777</v>
      </c>
      <c r="C21" s="732"/>
      <c r="D21" s="732"/>
      <c r="E21" s="732"/>
      <c r="F21" s="732"/>
      <c r="G21" s="732">
        <v>16800</v>
      </c>
      <c r="H21" s="732"/>
      <c r="I21" s="732"/>
      <c r="J21" s="739"/>
    </row>
    <row r="22" spans="1:10" ht="18.75" customHeight="1">
      <c r="A22" s="570" t="s">
        <v>115</v>
      </c>
      <c r="B22" s="794" t="s">
        <v>789</v>
      </c>
      <c r="C22" s="732"/>
      <c r="D22" s="732"/>
      <c r="E22" s="732"/>
      <c r="F22" s="732"/>
      <c r="G22" s="732">
        <v>4200</v>
      </c>
      <c r="H22" s="732"/>
      <c r="I22" s="732"/>
      <c r="J22" s="739"/>
    </row>
    <row r="23" spans="1:10" ht="18.75" customHeight="1">
      <c r="A23" s="570" t="s">
        <v>117</v>
      </c>
      <c r="B23" s="794" t="s">
        <v>778</v>
      </c>
      <c r="C23" s="732"/>
      <c r="D23" s="732"/>
      <c r="E23" s="732"/>
      <c r="F23" s="732"/>
      <c r="G23" s="732">
        <v>35000</v>
      </c>
      <c r="H23" s="732"/>
      <c r="I23" s="732"/>
      <c r="J23" s="739"/>
    </row>
    <row r="24" spans="1:10" ht="18.75" customHeight="1">
      <c r="A24" s="570" t="s">
        <v>118</v>
      </c>
      <c r="B24" s="794" t="s">
        <v>779</v>
      </c>
      <c r="C24" s="732"/>
      <c r="D24" s="732"/>
      <c r="E24" s="732"/>
      <c r="F24" s="732"/>
      <c r="G24" s="732">
        <v>4500</v>
      </c>
      <c r="H24" s="732"/>
      <c r="I24" s="732"/>
      <c r="J24" s="739"/>
    </row>
    <row r="25" spans="1:10" ht="18.75" customHeight="1">
      <c r="A25" s="570" t="s">
        <v>120</v>
      </c>
      <c r="B25" s="794" t="s">
        <v>796</v>
      </c>
      <c r="C25" s="732"/>
      <c r="D25" s="732"/>
      <c r="E25" s="732"/>
      <c r="F25" s="732"/>
      <c r="G25" s="732">
        <v>2200</v>
      </c>
      <c r="H25" s="732"/>
      <c r="I25" s="732"/>
      <c r="J25" s="739"/>
    </row>
    <row r="26" spans="1:10" ht="18.75" customHeight="1">
      <c r="A26" s="570" t="s">
        <v>122</v>
      </c>
      <c r="B26" s="794" t="s">
        <v>780</v>
      </c>
      <c r="C26" s="732"/>
      <c r="D26" s="732"/>
      <c r="E26" s="732"/>
      <c r="F26" s="732"/>
      <c r="G26" s="732">
        <v>37861</v>
      </c>
      <c r="H26" s="732"/>
      <c r="I26" s="732"/>
      <c r="J26" s="739"/>
    </row>
    <row r="27" spans="1:10" ht="18.75" customHeight="1">
      <c r="A27" s="570" t="s">
        <v>123</v>
      </c>
      <c r="B27" s="794" t="s">
        <v>798</v>
      </c>
      <c r="C27" s="732"/>
      <c r="D27" s="732"/>
      <c r="E27" s="732"/>
      <c r="F27" s="732"/>
      <c r="G27" s="732">
        <v>5000</v>
      </c>
      <c r="H27" s="732"/>
      <c r="I27" s="732"/>
      <c r="J27" s="739"/>
    </row>
    <row r="28" spans="1:10" ht="18.75" customHeight="1">
      <c r="A28" s="570" t="s">
        <v>125</v>
      </c>
      <c r="B28" s="794" t="s">
        <v>797</v>
      </c>
      <c r="C28" s="732"/>
      <c r="D28" s="732"/>
      <c r="E28" s="732"/>
      <c r="F28" s="732"/>
      <c r="G28" s="732"/>
      <c r="H28" s="732"/>
      <c r="I28" s="732">
        <v>5700</v>
      </c>
      <c r="J28" s="739"/>
    </row>
    <row r="29" spans="1:10" ht="18.75" customHeight="1">
      <c r="A29" s="570" t="s">
        <v>189</v>
      </c>
      <c r="B29" s="794" t="s">
        <v>799</v>
      </c>
      <c r="C29" s="732"/>
      <c r="D29" s="732"/>
      <c r="E29" s="732"/>
      <c r="F29" s="732"/>
      <c r="G29" s="732"/>
      <c r="H29" s="732"/>
      <c r="I29" s="732">
        <v>2000</v>
      </c>
      <c r="J29" s="739"/>
    </row>
    <row r="30" spans="1:10" ht="18.75" customHeight="1">
      <c r="A30" s="570" t="s">
        <v>190</v>
      </c>
      <c r="B30" s="794" t="s">
        <v>781</v>
      </c>
      <c r="C30" s="732"/>
      <c r="D30" s="732"/>
      <c r="E30" s="732">
        <v>1000</v>
      </c>
      <c r="F30" s="732"/>
      <c r="G30" s="732"/>
      <c r="H30" s="732"/>
      <c r="I30" s="732">
        <v>1000</v>
      </c>
      <c r="J30" s="739"/>
    </row>
    <row r="31" spans="1:10" ht="18.75" customHeight="1">
      <c r="A31" s="570" t="s">
        <v>191</v>
      </c>
      <c r="B31" s="794" t="s">
        <v>782</v>
      </c>
      <c r="C31" s="732"/>
      <c r="D31" s="732"/>
      <c r="E31" s="732"/>
      <c r="F31" s="732"/>
      <c r="G31" s="732"/>
      <c r="H31" s="732"/>
      <c r="I31" s="732">
        <v>4500</v>
      </c>
      <c r="J31" s="739"/>
    </row>
    <row r="32" spans="1:10" ht="18.75" customHeight="1">
      <c r="A32" s="570" t="s">
        <v>192</v>
      </c>
      <c r="B32" s="794" t="s">
        <v>783</v>
      </c>
      <c r="C32" s="732">
        <v>997900</v>
      </c>
      <c r="D32" s="732"/>
      <c r="E32" s="732"/>
      <c r="F32" s="732"/>
      <c r="G32" s="732"/>
      <c r="H32" s="732"/>
      <c r="I32" s="732"/>
      <c r="J32" s="739"/>
    </row>
    <row r="33" spans="1:10" ht="18.75" customHeight="1">
      <c r="A33" s="570" t="s">
        <v>193</v>
      </c>
      <c r="B33" s="794" t="s">
        <v>784</v>
      </c>
      <c r="C33" s="732">
        <v>1000</v>
      </c>
      <c r="D33" s="732">
        <v>24431</v>
      </c>
      <c r="E33" s="732"/>
      <c r="F33" s="732"/>
      <c r="G33" s="732">
        <v>56135</v>
      </c>
      <c r="H33" s="732"/>
      <c r="I33" s="732"/>
      <c r="J33" s="739"/>
    </row>
    <row r="34" spans="1:10" ht="18.75" customHeight="1">
      <c r="A34" s="570" t="s">
        <v>194</v>
      </c>
      <c r="B34" s="794" t="s">
        <v>785</v>
      </c>
      <c r="C34" s="732">
        <v>21335</v>
      </c>
      <c r="D34" s="732">
        <v>10531</v>
      </c>
      <c r="E34" s="732"/>
      <c r="F34" s="732"/>
      <c r="G34" s="732">
        <v>65519</v>
      </c>
      <c r="H34" s="732"/>
      <c r="I34" s="732"/>
      <c r="J34" s="739"/>
    </row>
    <row r="35" spans="1:10" ht="18.75" customHeight="1">
      <c r="A35" s="570" t="s">
        <v>195</v>
      </c>
      <c r="B35" s="794" t="s">
        <v>786</v>
      </c>
      <c r="C35" s="732">
        <v>140</v>
      </c>
      <c r="D35" s="732">
        <v>5000</v>
      </c>
      <c r="E35" s="732"/>
      <c r="F35" s="732"/>
      <c r="G35" s="732">
        <v>14549</v>
      </c>
      <c r="H35" s="732"/>
      <c r="I35" s="732"/>
      <c r="J35" s="739"/>
    </row>
    <row r="36" spans="1:10" ht="18.75" customHeight="1">
      <c r="A36" s="570" t="s">
        <v>196</v>
      </c>
      <c r="B36" s="794" t="s">
        <v>787</v>
      </c>
      <c r="C36" s="732">
        <v>2864</v>
      </c>
      <c r="D36" s="732">
        <v>124800</v>
      </c>
      <c r="E36" s="732"/>
      <c r="F36" s="732"/>
      <c r="G36" s="732">
        <v>130000</v>
      </c>
      <c r="H36" s="732"/>
      <c r="I36" s="732"/>
      <c r="J36" s="739"/>
    </row>
    <row r="37" spans="1:10" ht="18.75" customHeight="1">
      <c r="A37" s="570" t="s">
        <v>197</v>
      </c>
      <c r="B37" s="794" t="s">
        <v>788</v>
      </c>
      <c r="C37" s="732"/>
      <c r="D37" s="732">
        <v>212974</v>
      </c>
      <c r="E37" s="732"/>
      <c r="F37" s="732"/>
      <c r="G37" s="732">
        <v>231427</v>
      </c>
      <c r="H37" s="732"/>
      <c r="I37" s="732"/>
      <c r="J37" s="739"/>
    </row>
    <row r="38" spans="1:10" ht="18.75" customHeight="1" thickBot="1">
      <c r="A38" s="570" t="s">
        <v>198</v>
      </c>
      <c r="B38" s="795" t="s">
        <v>801</v>
      </c>
      <c r="C38" s="733">
        <v>23392</v>
      </c>
      <c r="D38" s="733">
        <v>212767</v>
      </c>
      <c r="E38" s="733">
        <v>15800</v>
      </c>
      <c r="F38" s="733">
        <v>25877</v>
      </c>
      <c r="G38" s="733">
        <v>281376</v>
      </c>
      <c r="H38" s="733"/>
      <c r="I38" s="733">
        <v>42060</v>
      </c>
      <c r="J38" s="740"/>
    </row>
    <row r="39" spans="1:10" s="736" customFormat="1" ht="18.75" customHeight="1" thickBot="1">
      <c r="A39" s="797" t="s">
        <v>199</v>
      </c>
      <c r="B39" s="796" t="s">
        <v>800</v>
      </c>
      <c r="C39" s="741">
        <f>SUM(C8:C38)</f>
        <v>1774230</v>
      </c>
      <c r="D39" s="741">
        <f aca="true" t="shared" si="0" ref="D39:J39">SUM(D8:D38)</f>
        <v>862578</v>
      </c>
      <c r="E39" s="741">
        <f t="shared" si="0"/>
        <v>20550</v>
      </c>
      <c r="F39" s="741">
        <f t="shared" si="0"/>
        <v>50699</v>
      </c>
      <c r="G39" s="741">
        <f t="shared" si="0"/>
        <v>1958017</v>
      </c>
      <c r="H39" s="741">
        <f t="shared" si="0"/>
        <v>634668</v>
      </c>
      <c r="I39" s="741">
        <f t="shared" si="0"/>
        <v>205503</v>
      </c>
      <c r="J39" s="742">
        <f t="shared" si="0"/>
        <v>0</v>
      </c>
    </row>
    <row r="40" spans="2:10" s="736" customFormat="1" ht="18.75" customHeight="1">
      <c r="B40" s="734"/>
      <c r="C40" s="735"/>
      <c r="D40" s="735"/>
      <c r="E40" s="735"/>
      <c r="F40" s="735"/>
      <c r="G40" s="735"/>
      <c r="H40" s="735"/>
      <c r="I40" s="735"/>
      <c r="J40" s="735"/>
    </row>
    <row r="41" spans="2:10" s="736" customFormat="1" ht="18.75" customHeight="1">
      <c r="B41" s="737"/>
      <c r="C41" s="738"/>
      <c r="D41" s="738"/>
      <c r="E41" s="738"/>
      <c r="F41" s="738"/>
      <c r="G41" s="738"/>
      <c r="H41" s="738"/>
      <c r="I41" s="738"/>
      <c r="J41" s="738"/>
    </row>
    <row r="42" s="736" customFormat="1" ht="18.75" customHeight="1"/>
    <row r="43" ht="18.75" customHeight="1"/>
    <row r="44" ht="18.75" customHeight="1"/>
    <row r="45" ht="26.25" customHeight="1"/>
  </sheetData>
  <mergeCells count="12">
    <mergeCell ref="I2:J2"/>
    <mergeCell ref="G7:H7"/>
    <mergeCell ref="I7:J7"/>
    <mergeCell ref="B1:J1"/>
    <mergeCell ref="C4:F4"/>
    <mergeCell ref="C5:D5"/>
    <mergeCell ref="E5:F5"/>
    <mergeCell ref="G4:J4"/>
    <mergeCell ref="G5:H5"/>
    <mergeCell ref="I5:J5"/>
    <mergeCell ref="C7:D7"/>
    <mergeCell ref="E7:F7"/>
  </mergeCells>
  <printOptions/>
  <pageMargins left="0.45" right="0.16" top="1.08" bottom="0.62" header="0.5" footer="0.5"/>
  <pageSetup horizontalDpi="600" verticalDpi="600" orientation="portrait" paperSize="9" r:id="rId1"/>
  <headerFooter alignWithMargins="0">
    <oddHeader>&amp;L12. melléklet a...../.....(...) önkormányzati rendelethez&amp;C
Az önkormányzat  2013. évi költségvetési bevételei-kiadásai a kötelező és  önként vállalt feladatok felosztása szerint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J33"/>
  <sheetViews>
    <sheetView workbookViewId="0" topLeftCell="A1">
      <selection activeCell="D16" sqref="D16"/>
    </sheetView>
  </sheetViews>
  <sheetFormatPr defaultColWidth="9.00390625" defaultRowHeight="12.75"/>
  <cols>
    <col min="1" max="1" width="51.125" style="499" customWidth="1"/>
    <col min="2" max="2" width="13.00390625" style="499" customWidth="1"/>
    <col min="3" max="3" width="15.75390625" style="499" customWidth="1"/>
    <col min="4" max="5" width="11.625" style="499" customWidth="1"/>
    <col min="6" max="6" width="13.75390625" style="499" customWidth="1"/>
    <col min="7" max="16384" width="11.625" style="499" customWidth="1"/>
  </cols>
  <sheetData>
    <row r="3" spans="1:3" ht="15.75">
      <c r="A3" s="508" t="s">
        <v>697</v>
      </c>
      <c r="C3" s="509" t="s">
        <v>698</v>
      </c>
    </row>
    <row r="4" spans="1:7" ht="26.25" customHeight="1">
      <c r="A4" s="508" t="s">
        <v>699</v>
      </c>
      <c r="C4" s="493"/>
      <c r="D4" s="493"/>
      <c r="E4" s="493"/>
      <c r="F4" s="493"/>
      <c r="G4" s="493"/>
    </row>
    <row r="5" spans="1:7" ht="20.25" customHeight="1">
      <c r="A5" s="508"/>
      <c r="C5" s="493"/>
      <c r="D5" s="493"/>
      <c r="E5" s="493"/>
      <c r="F5" s="493"/>
      <c r="G5" s="493"/>
    </row>
    <row r="6" spans="1:7" ht="26.25" customHeight="1">
      <c r="A6" s="510" t="s">
        <v>700</v>
      </c>
      <c r="C6" s="493"/>
      <c r="D6" s="493"/>
      <c r="E6" s="493"/>
      <c r="F6" s="493"/>
      <c r="G6" s="493"/>
    </row>
    <row r="7" spans="1:7" ht="12.75" customHeight="1">
      <c r="A7" s="510"/>
      <c r="C7" s="493"/>
      <c r="D7" s="493"/>
      <c r="E7" s="493"/>
      <c r="F7" s="493"/>
      <c r="G7" s="493"/>
    </row>
    <row r="8" spans="1:10" ht="26.25" customHeight="1">
      <c r="A8" s="511" t="s">
        <v>701</v>
      </c>
      <c r="B8" s="509"/>
      <c r="C8" s="509"/>
      <c r="D8" s="509"/>
      <c r="E8" s="509"/>
      <c r="F8" s="509"/>
      <c r="G8" s="509"/>
      <c r="H8" s="509"/>
      <c r="I8" s="509"/>
      <c r="J8" s="509"/>
    </row>
    <row r="9" spans="1:10" ht="26.25" customHeight="1">
      <c r="A9" s="512" t="s">
        <v>702</v>
      </c>
      <c r="B9" s="513">
        <v>29025</v>
      </c>
      <c r="C9" s="514" t="s">
        <v>703</v>
      </c>
      <c r="D9" s="515"/>
      <c r="E9" s="516"/>
      <c r="F9" s="517"/>
      <c r="G9" s="517"/>
      <c r="H9" s="517"/>
      <c r="I9" s="518"/>
      <c r="J9" s="519"/>
    </row>
    <row r="10" spans="1:10" ht="26.25" customHeight="1">
      <c r="A10" s="512" t="s">
        <v>704</v>
      </c>
      <c r="B10" s="520">
        <v>0</v>
      </c>
      <c r="C10" s="521"/>
      <c r="D10" s="522"/>
      <c r="E10" s="522"/>
      <c r="F10" s="522"/>
      <c r="G10" s="522"/>
      <c r="H10" s="522"/>
      <c r="I10" s="522"/>
      <c r="J10" s="522"/>
    </row>
    <row r="11" spans="1:10" ht="26.25" customHeight="1">
      <c r="A11" s="523" t="s">
        <v>705</v>
      </c>
      <c r="B11" s="524">
        <v>47514</v>
      </c>
      <c r="C11" s="525" t="s">
        <v>706</v>
      </c>
      <c r="D11" s="522"/>
      <c r="E11" s="526"/>
      <c r="F11" s="526"/>
      <c r="G11" s="526"/>
      <c r="H11" s="522"/>
      <c r="I11" s="526"/>
      <c r="J11" s="526"/>
    </row>
    <row r="12" spans="1:10" ht="26.25" customHeight="1">
      <c r="A12" s="527" t="s">
        <v>497</v>
      </c>
      <c r="B12" s="528">
        <f>SUM(B9:B11)</f>
        <v>76539</v>
      </c>
      <c r="C12" s="529"/>
      <c r="D12" s="522"/>
      <c r="E12" s="526"/>
      <c r="F12" s="526"/>
      <c r="G12" s="526"/>
      <c r="H12" s="522"/>
      <c r="I12" s="526"/>
      <c r="J12" s="526"/>
    </row>
    <row r="13" spans="1:10" ht="11.25" customHeight="1">
      <c r="A13" s="546"/>
      <c r="B13" s="542"/>
      <c r="C13" s="529"/>
      <c r="D13" s="522"/>
      <c r="E13" s="526"/>
      <c r="F13" s="526"/>
      <c r="G13" s="526"/>
      <c r="H13" s="522"/>
      <c r="I13" s="526"/>
      <c r="J13" s="526"/>
    </row>
    <row r="14" spans="1:10" ht="26.25" customHeight="1">
      <c r="A14" s="530" t="s">
        <v>707</v>
      </c>
      <c r="B14" s="526"/>
      <c r="C14" s="529"/>
      <c r="D14" s="522"/>
      <c r="E14" s="526"/>
      <c r="F14" s="526"/>
      <c r="G14" s="526"/>
      <c r="H14" s="522"/>
      <c r="I14" s="526"/>
      <c r="J14" s="526"/>
    </row>
    <row r="15" spans="1:10" ht="26.25" customHeight="1">
      <c r="A15" s="531" t="s">
        <v>718</v>
      </c>
      <c r="B15" s="532">
        <v>209224</v>
      </c>
      <c r="C15" s="529" t="s">
        <v>708</v>
      </c>
      <c r="D15" s="522"/>
      <c r="E15" s="526"/>
      <c r="F15" s="526"/>
      <c r="G15" s="526"/>
      <c r="H15" s="522"/>
      <c r="I15" s="526"/>
      <c r="J15" s="526"/>
    </row>
    <row r="16" spans="1:10" ht="26.25" customHeight="1">
      <c r="A16" s="531" t="s">
        <v>730</v>
      </c>
      <c r="B16" s="532">
        <v>2142</v>
      </c>
      <c r="C16" s="533" t="s">
        <v>709</v>
      </c>
      <c r="D16" s="522"/>
      <c r="E16" s="534"/>
      <c r="F16" s="526"/>
      <c r="G16" s="526"/>
      <c r="H16" s="522"/>
      <c r="I16" s="526"/>
      <c r="J16" s="526"/>
    </row>
    <row r="17" spans="1:10" ht="26.25" customHeight="1">
      <c r="A17" s="512" t="s">
        <v>731</v>
      </c>
      <c r="B17" s="535">
        <v>108834</v>
      </c>
      <c r="C17" s="536" t="s">
        <v>710</v>
      </c>
      <c r="D17" s="537"/>
      <c r="E17" s="538"/>
      <c r="F17" s="538"/>
      <c r="G17" s="538"/>
      <c r="H17" s="537"/>
      <c r="I17" s="538"/>
      <c r="J17" s="538"/>
    </row>
    <row r="18" spans="1:10" ht="26.25" customHeight="1">
      <c r="A18" s="527" t="s">
        <v>497</v>
      </c>
      <c r="B18" s="528">
        <f>SUM(B15:B17)</f>
        <v>320200</v>
      </c>
      <c r="C18" s="539"/>
      <c r="D18" s="519"/>
      <c r="E18" s="519"/>
      <c r="F18" s="519"/>
      <c r="G18" s="519"/>
      <c r="H18" s="519"/>
      <c r="I18" s="519"/>
      <c r="J18" s="519"/>
    </row>
    <row r="19" spans="1:10" ht="9.75" customHeight="1">
      <c r="A19" s="546"/>
      <c r="B19" s="542"/>
      <c r="C19" s="539"/>
      <c r="D19" s="519"/>
      <c r="E19" s="519"/>
      <c r="F19" s="519"/>
      <c r="G19" s="519"/>
      <c r="H19" s="519"/>
      <c r="I19" s="519"/>
      <c r="J19" s="519"/>
    </row>
    <row r="20" spans="1:10" ht="26.25" customHeight="1">
      <c r="A20" s="540" t="s">
        <v>711</v>
      </c>
      <c r="B20" s="538"/>
      <c r="C20" s="514"/>
      <c r="D20" s="509"/>
      <c r="E20" s="509"/>
      <c r="F20" s="509"/>
      <c r="G20" s="509"/>
      <c r="H20" s="509"/>
      <c r="I20" s="509"/>
      <c r="J20" s="509"/>
    </row>
    <row r="21" spans="1:10" ht="26.25" customHeight="1">
      <c r="A21" s="541" t="s">
        <v>712</v>
      </c>
      <c r="B21" s="535">
        <v>114836</v>
      </c>
      <c r="C21" s="514" t="s">
        <v>703</v>
      </c>
      <c r="D21" s="509"/>
      <c r="E21" s="509"/>
      <c r="F21" s="509"/>
      <c r="G21" s="509"/>
      <c r="H21" s="509"/>
      <c r="I21" s="509"/>
      <c r="J21" s="509"/>
    </row>
    <row r="22" spans="1:10" ht="26.25" customHeight="1">
      <c r="A22" s="512" t="s">
        <v>713</v>
      </c>
      <c r="B22" s="532">
        <v>230732</v>
      </c>
      <c r="C22" s="533" t="s">
        <v>709</v>
      </c>
      <c r="D22" s="522"/>
      <c r="E22" s="522"/>
      <c r="F22" s="522"/>
      <c r="G22" s="522"/>
      <c r="H22" s="522"/>
      <c r="I22" s="522"/>
      <c r="J22" s="522"/>
    </row>
    <row r="23" spans="1:10" ht="26.25" customHeight="1">
      <c r="A23" s="527" t="s">
        <v>497</v>
      </c>
      <c r="B23" s="528">
        <f>SUM(B21:B22)</f>
        <v>345568</v>
      </c>
      <c r="C23" s="514"/>
      <c r="D23" s="509"/>
      <c r="E23" s="509"/>
      <c r="F23" s="509"/>
      <c r="G23" s="509"/>
      <c r="H23" s="509"/>
      <c r="I23" s="509"/>
      <c r="J23" s="509"/>
    </row>
    <row r="24" spans="1:10" ht="9.75" customHeight="1">
      <c r="A24" s="546"/>
      <c r="B24" s="542"/>
      <c r="C24" s="514"/>
      <c r="D24" s="509"/>
      <c r="E24" s="509"/>
      <c r="F24" s="509"/>
      <c r="G24" s="509"/>
      <c r="H24" s="509"/>
      <c r="I24" s="509"/>
      <c r="J24" s="509"/>
    </row>
    <row r="25" spans="1:10" ht="26.25" customHeight="1">
      <c r="A25" s="511" t="s">
        <v>714</v>
      </c>
      <c r="B25" s="542"/>
      <c r="C25" s="514"/>
      <c r="D25" s="509"/>
      <c r="E25" s="509"/>
      <c r="F25" s="509"/>
      <c r="G25" s="509"/>
      <c r="H25" s="509"/>
      <c r="I25" s="509"/>
      <c r="J25" s="509"/>
    </row>
    <row r="26" spans="1:10" ht="41.25" customHeight="1">
      <c r="A26" s="543" t="s">
        <v>715</v>
      </c>
      <c r="B26" s="528">
        <v>20062</v>
      </c>
      <c r="C26" s="544" t="s">
        <v>716</v>
      </c>
      <c r="D26" s="509"/>
      <c r="E26" s="509"/>
      <c r="F26" s="509"/>
      <c r="G26" s="509"/>
      <c r="H26" s="509"/>
      <c r="I26" s="509"/>
      <c r="J26" s="509"/>
    </row>
    <row r="27" spans="1:10" ht="26.25" customHeight="1" thickBot="1">
      <c r="A27" s="511"/>
      <c r="B27" s="542"/>
      <c r="C27" s="514"/>
      <c r="D27" s="509"/>
      <c r="E27" s="509"/>
      <c r="F27" s="509"/>
      <c r="G27" s="509"/>
      <c r="H27" s="509"/>
      <c r="I27" s="509"/>
      <c r="J27" s="509"/>
    </row>
    <row r="28" spans="1:10" ht="29.25" customHeight="1" thickBot="1">
      <c r="A28" s="547" t="s">
        <v>717</v>
      </c>
      <c r="B28" s="548">
        <f>B12+B18+B23+B26</f>
        <v>762369</v>
      </c>
      <c r="C28" s="521"/>
      <c r="D28" s="522"/>
      <c r="E28" s="522"/>
      <c r="F28" s="522"/>
      <c r="G28" s="522"/>
      <c r="H28" s="522"/>
      <c r="I28" s="522"/>
      <c r="J28" s="522"/>
    </row>
    <row r="33" ht="12.75">
      <c r="B33" s="545"/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&amp;L13. melléklet a...../.....(...)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1">
      <pane xSplit="2" ySplit="4" topLeftCell="C47" activePane="bottomRight" state="frozen"/>
      <selection pane="topLeft" activeCell="A23" sqref="A23"/>
      <selection pane="topRight" activeCell="A23" sqref="A23"/>
      <selection pane="bottomLeft" activeCell="A23" sqref="A23"/>
      <selection pane="bottomRight" activeCell="H96" sqref="H96"/>
    </sheetView>
  </sheetViews>
  <sheetFormatPr defaultColWidth="9.00390625" defaultRowHeight="12.75"/>
  <cols>
    <col min="1" max="1" width="3.875" style="5" customWidth="1"/>
    <col min="2" max="2" width="46.625" style="5" customWidth="1"/>
    <col min="3" max="4" width="10.75390625" style="5" customWidth="1"/>
    <col min="5" max="5" width="10.00390625" style="5" customWidth="1"/>
    <col min="6" max="6" width="14.375" style="5" customWidth="1"/>
    <col min="7" max="7" width="10.875" style="5" customWidth="1"/>
    <col min="8" max="9" width="10.75390625" style="5" customWidth="1"/>
    <col min="10" max="16384" width="9.125" style="5" customWidth="1"/>
  </cols>
  <sheetData>
    <row r="1" spans="1:5" ht="15">
      <c r="A1" s="823" t="s">
        <v>400</v>
      </c>
      <c r="B1" s="823"/>
      <c r="C1" s="823"/>
      <c r="D1" s="823"/>
      <c r="E1" s="823"/>
    </row>
    <row r="2" spans="4:5" ht="12.75" customHeight="1" thickBot="1">
      <c r="D2" s="854" t="s">
        <v>284</v>
      </c>
      <c r="E2" s="854"/>
    </row>
    <row r="3" spans="1:5" ht="12" customHeight="1" thickBot="1">
      <c r="A3" s="172"/>
      <c r="B3" s="107" t="s">
        <v>180</v>
      </c>
      <c r="C3" s="73" t="s">
        <v>181</v>
      </c>
      <c r="D3" s="73" t="s">
        <v>183</v>
      </c>
      <c r="E3" s="74" t="s">
        <v>184</v>
      </c>
    </row>
    <row r="4" spans="1:5" ht="21" customHeight="1" thickBot="1">
      <c r="A4" s="479"/>
      <c r="B4" s="166" t="s">
        <v>160</v>
      </c>
      <c r="C4" s="161" t="s">
        <v>579</v>
      </c>
      <c r="D4" s="161" t="s">
        <v>408</v>
      </c>
      <c r="E4" s="162" t="s">
        <v>575</v>
      </c>
    </row>
    <row r="5" spans="1:5" ht="12" customHeight="1">
      <c r="A5" s="174" t="s">
        <v>2</v>
      </c>
      <c r="B5" s="142" t="s">
        <v>24</v>
      </c>
      <c r="C5" s="143">
        <f>C6+C7+C8</f>
        <v>1981093</v>
      </c>
      <c r="D5" s="143">
        <f>D6+D7+D8</f>
        <v>1507023</v>
      </c>
      <c r="E5" s="144">
        <f>E6+E7+E8</f>
        <v>1210158</v>
      </c>
    </row>
    <row r="6" spans="1:5" ht="12" customHeight="1">
      <c r="A6" s="174" t="s">
        <v>3</v>
      </c>
      <c r="B6" s="7" t="s">
        <v>26</v>
      </c>
      <c r="C6" s="52">
        <v>442010</v>
      </c>
      <c r="D6" s="52">
        <v>222139</v>
      </c>
      <c r="E6" s="59">
        <v>185124</v>
      </c>
    </row>
    <row r="7" spans="1:5" ht="12" customHeight="1">
      <c r="A7" s="174" t="s">
        <v>4</v>
      </c>
      <c r="B7" s="7" t="s">
        <v>377</v>
      </c>
      <c r="C7" s="52">
        <v>162329</v>
      </c>
      <c r="D7" s="52">
        <v>60500</v>
      </c>
      <c r="E7" s="59">
        <v>2864</v>
      </c>
    </row>
    <row r="8" spans="1:5" ht="12" customHeight="1">
      <c r="A8" s="174" t="s">
        <v>5</v>
      </c>
      <c r="B8" s="7" t="s">
        <v>378</v>
      </c>
      <c r="C8" s="52">
        <f>SUM(C9:C15)</f>
        <v>1376754</v>
      </c>
      <c r="D8" s="52">
        <f>SUM(D9:D15)</f>
        <v>1224384</v>
      </c>
      <c r="E8" s="59">
        <f>SUM(E9:E15)</f>
        <v>1022170</v>
      </c>
    </row>
    <row r="9" spans="1:5" ht="12" customHeight="1">
      <c r="A9" s="174" t="s">
        <v>6</v>
      </c>
      <c r="B9" s="8" t="s">
        <v>29</v>
      </c>
      <c r="C9" s="53">
        <v>841917</v>
      </c>
      <c r="D9" s="53">
        <v>820000</v>
      </c>
      <c r="E9" s="57">
        <v>900000</v>
      </c>
    </row>
    <row r="10" spans="1:5" ht="12" customHeight="1">
      <c r="A10" s="174" t="s">
        <v>8</v>
      </c>
      <c r="B10" s="8" t="s">
        <v>30</v>
      </c>
      <c r="C10" s="53">
        <v>49303</v>
      </c>
      <c r="D10" s="53">
        <v>49500</v>
      </c>
      <c r="E10" s="57">
        <v>49500</v>
      </c>
    </row>
    <row r="11" spans="1:5" ht="12" customHeight="1">
      <c r="A11" s="174" t="s">
        <v>10</v>
      </c>
      <c r="B11" s="8" t="s">
        <v>32</v>
      </c>
      <c r="C11" s="53">
        <v>1904</v>
      </c>
      <c r="D11" s="53">
        <v>2000</v>
      </c>
      <c r="E11" s="57">
        <v>2000</v>
      </c>
    </row>
    <row r="12" spans="1:5" ht="12" customHeight="1">
      <c r="A12" s="174" t="s">
        <v>19</v>
      </c>
      <c r="B12" s="8" t="s">
        <v>376</v>
      </c>
      <c r="C12" s="53">
        <v>114198</v>
      </c>
      <c r="D12" s="53">
        <v>108000</v>
      </c>
      <c r="E12" s="57">
        <v>46400</v>
      </c>
    </row>
    <row r="13" spans="1:5" ht="12" customHeight="1">
      <c r="A13" s="174" t="s">
        <v>12</v>
      </c>
      <c r="B13" s="8" t="s">
        <v>34</v>
      </c>
      <c r="C13" s="53">
        <v>338425</v>
      </c>
      <c r="D13" s="53">
        <v>228094</v>
      </c>
      <c r="E13" s="57"/>
    </row>
    <row r="14" spans="1:5" ht="12" customHeight="1">
      <c r="A14" s="174" t="s">
        <v>14</v>
      </c>
      <c r="B14" s="8" t="s">
        <v>35</v>
      </c>
      <c r="C14" s="53">
        <v>22558</v>
      </c>
      <c r="D14" s="53">
        <v>9790</v>
      </c>
      <c r="E14" s="57">
        <v>9790</v>
      </c>
    </row>
    <row r="15" spans="1:5" ht="12" customHeight="1">
      <c r="A15" s="174" t="s">
        <v>20</v>
      </c>
      <c r="B15" s="8" t="s">
        <v>36</v>
      </c>
      <c r="C15" s="53">
        <v>8449</v>
      </c>
      <c r="D15" s="53">
        <v>7000</v>
      </c>
      <c r="E15" s="57">
        <v>14480</v>
      </c>
    </row>
    <row r="16" spans="1:5" ht="12" customHeight="1">
      <c r="A16" s="174" t="s">
        <v>110</v>
      </c>
      <c r="B16" s="8"/>
      <c r="C16" s="53"/>
      <c r="D16" s="53"/>
      <c r="E16" s="57"/>
    </row>
    <row r="17" spans="1:5" ht="12" customHeight="1">
      <c r="A17" s="174" t="s">
        <v>112</v>
      </c>
      <c r="B17" s="7" t="s">
        <v>38</v>
      </c>
      <c r="C17" s="52">
        <f>SUM(C18:C26)</f>
        <v>2608423</v>
      </c>
      <c r="D17" s="52">
        <f>SUM(D18:D26)</f>
        <v>1556025</v>
      </c>
      <c r="E17" s="59">
        <f>SUM(E18:E26)</f>
        <v>765701</v>
      </c>
    </row>
    <row r="18" spans="1:5" ht="12" customHeight="1">
      <c r="A18" s="174" t="s">
        <v>114</v>
      </c>
      <c r="B18" s="8" t="s">
        <v>747</v>
      </c>
      <c r="C18" s="53">
        <v>1588042</v>
      </c>
      <c r="D18" s="53">
        <v>1404424</v>
      </c>
      <c r="E18" s="57">
        <v>762369</v>
      </c>
    </row>
    <row r="19" spans="1:5" ht="12" customHeight="1">
      <c r="A19" s="174" t="s">
        <v>115</v>
      </c>
      <c r="B19" s="8" t="s">
        <v>39</v>
      </c>
      <c r="C19" s="53">
        <v>19258</v>
      </c>
      <c r="D19" s="53">
        <v>151601</v>
      </c>
      <c r="E19" s="57"/>
    </row>
    <row r="20" spans="1:5" ht="12" customHeight="1">
      <c r="A20" s="174" t="s">
        <v>117</v>
      </c>
      <c r="B20" s="8" t="s">
        <v>41</v>
      </c>
      <c r="C20" s="53">
        <v>248382</v>
      </c>
      <c r="D20" s="53"/>
      <c r="E20" s="57"/>
    </row>
    <row r="21" spans="1:5" ht="12" customHeight="1">
      <c r="A21" s="174" t="s">
        <v>118</v>
      </c>
      <c r="B21" s="8" t="s">
        <v>42</v>
      </c>
      <c r="C21" s="53">
        <v>53500</v>
      </c>
      <c r="D21" s="53"/>
      <c r="E21" s="57"/>
    </row>
    <row r="22" spans="1:5" ht="12" customHeight="1">
      <c r="A22" s="174" t="s">
        <v>120</v>
      </c>
      <c r="B22" s="8" t="s">
        <v>379</v>
      </c>
      <c r="C22" s="53">
        <v>272200</v>
      </c>
      <c r="D22" s="53"/>
      <c r="E22" s="57"/>
    </row>
    <row r="23" spans="1:5" ht="12" customHeight="1">
      <c r="A23" s="174" t="s">
        <v>122</v>
      </c>
      <c r="B23" s="8" t="s">
        <v>43</v>
      </c>
      <c r="C23" s="58">
        <v>68472</v>
      </c>
      <c r="D23" s="58"/>
      <c r="E23" s="57">
        <v>3332</v>
      </c>
    </row>
    <row r="24" spans="1:5" ht="12" customHeight="1">
      <c r="A24" s="174" t="s">
        <v>123</v>
      </c>
      <c r="B24" s="8" t="s">
        <v>152</v>
      </c>
      <c r="C24" s="53">
        <v>1100</v>
      </c>
      <c r="D24" s="53"/>
      <c r="E24" s="57"/>
    </row>
    <row r="25" spans="1:5" ht="12" customHeight="1">
      <c r="A25" s="174" t="s">
        <v>125</v>
      </c>
      <c r="B25" s="8" t="s">
        <v>465</v>
      </c>
      <c r="C25" s="53">
        <v>85312</v>
      </c>
      <c r="D25" s="53"/>
      <c r="E25" s="57"/>
    </row>
    <row r="26" spans="1:5" ht="12" customHeight="1">
      <c r="A26" s="174" t="s">
        <v>189</v>
      </c>
      <c r="B26" s="8" t="s">
        <v>483</v>
      </c>
      <c r="C26" s="53">
        <v>272157</v>
      </c>
      <c r="D26" s="53"/>
      <c r="E26" s="57"/>
    </row>
    <row r="27" spans="1:5" ht="12" customHeight="1">
      <c r="A27" s="174" t="s">
        <v>190</v>
      </c>
      <c r="B27" s="7" t="s">
        <v>341</v>
      </c>
      <c r="C27" s="52">
        <f>SUM(C28:C31)</f>
        <v>405782</v>
      </c>
      <c r="D27" s="52">
        <f>SUM(D28:D31)</f>
        <v>262585</v>
      </c>
      <c r="E27" s="59">
        <f>SUM(E28:E31)</f>
        <v>95860</v>
      </c>
    </row>
    <row r="28" spans="1:5" ht="12" customHeight="1">
      <c r="A28" s="174" t="s">
        <v>191</v>
      </c>
      <c r="B28" s="8" t="s">
        <v>285</v>
      </c>
      <c r="C28" s="53">
        <v>211184</v>
      </c>
      <c r="D28" s="53">
        <v>145051</v>
      </c>
      <c r="E28" s="57">
        <v>19000</v>
      </c>
    </row>
    <row r="29" spans="1:5" ht="12" customHeight="1">
      <c r="A29" s="174" t="s">
        <v>192</v>
      </c>
      <c r="B29" s="8" t="s">
        <v>342</v>
      </c>
      <c r="C29" s="53">
        <v>13004</v>
      </c>
      <c r="D29" s="53">
        <v>9060</v>
      </c>
      <c r="E29" s="57">
        <v>6860</v>
      </c>
    </row>
    <row r="30" spans="1:5" ht="12" customHeight="1">
      <c r="A30" s="174" t="s">
        <v>193</v>
      </c>
      <c r="B30" s="8" t="s">
        <v>44</v>
      </c>
      <c r="C30" s="53"/>
      <c r="D30" s="53"/>
      <c r="E30" s="57"/>
    </row>
    <row r="31" spans="1:5" ht="12" customHeight="1">
      <c r="A31" s="174" t="s">
        <v>194</v>
      </c>
      <c r="B31" s="8" t="s">
        <v>397</v>
      </c>
      <c r="C31" s="53">
        <v>181594</v>
      </c>
      <c r="D31" s="53">
        <v>108474</v>
      </c>
      <c r="E31" s="57">
        <v>70000</v>
      </c>
    </row>
    <row r="32" spans="1:5" s="9" customFormat="1" ht="12" customHeight="1">
      <c r="A32" s="174" t="s">
        <v>195</v>
      </c>
      <c r="B32" s="7" t="s">
        <v>45</v>
      </c>
      <c r="C32" s="52">
        <f>C33+C35</f>
        <v>4559861</v>
      </c>
      <c r="D32" s="52">
        <f>D33+D35</f>
        <v>4324268</v>
      </c>
      <c r="E32" s="59">
        <f>E33+E35</f>
        <v>773784</v>
      </c>
    </row>
    <row r="33" spans="1:5" ht="12" customHeight="1">
      <c r="A33" s="174" t="s">
        <v>196</v>
      </c>
      <c r="B33" s="8" t="s">
        <v>46</v>
      </c>
      <c r="C33" s="58">
        <v>4346278</v>
      </c>
      <c r="D33" s="58">
        <v>4223811</v>
      </c>
      <c r="E33" s="57">
        <v>770284</v>
      </c>
    </row>
    <row r="34" spans="1:5" ht="12" customHeight="1">
      <c r="A34" s="174" t="s">
        <v>197</v>
      </c>
      <c r="B34" s="7" t="s">
        <v>374</v>
      </c>
      <c r="C34" s="53">
        <v>3895936</v>
      </c>
      <c r="D34" s="53">
        <v>3669587</v>
      </c>
      <c r="E34" s="57">
        <v>124800</v>
      </c>
    </row>
    <row r="35" spans="1:5" ht="12" customHeight="1">
      <c r="A35" s="174" t="s">
        <v>198</v>
      </c>
      <c r="B35" s="7" t="s">
        <v>47</v>
      </c>
      <c r="C35" s="58">
        <v>213583</v>
      </c>
      <c r="D35" s="58">
        <v>100457</v>
      </c>
      <c r="E35" s="57">
        <f>13500-10000</f>
        <v>3500</v>
      </c>
    </row>
    <row r="36" spans="1:5" ht="12" customHeight="1">
      <c r="A36" s="174" t="s">
        <v>199</v>
      </c>
      <c r="B36" s="8" t="s">
        <v>375</v>
      </c>
      <c r="C36" s="53">
        <v>212419</v>
      </c>
      <c r="D36" s="53">
        <v>100000</v>
      </c>
      <c r="E36" s="57"/>
    </row>
    <row r="37" spans="1:5" ht="12" customHeight="1">
      <c r="A37" s="174" t="s">
        <v>200</v>
      </c>
      <c r="B37" s="7" t="s">
        <v>48</v>
      </c>
      <c r="C37" s="52">
        <f>C38+C39</f>
        <v>712218</v>
      </c>
      <c r="D37" s="52">
        <f>D38+D39</f>
        <v>915719</v>
      </c>
      <c r="E37" s="59">
        <f>E38+E39</f>
        <v>1612936</v>
      </c>
    </row>
    <row r="38" spans="1:5" ht="12" customHeight="1">
      <c r="A38" s="174" t="s">
        <v>201</v>
      </c>
      <c r="B38" s="8" t="s">
        <v>370</v>
      </c>
      <c r="C38" s="53">
        <v>74133</v>
      </c>
      <c r="D38" s="53"/>
      <c r="E38" s="57"/>
    </row>
    <row r="39" spans="1:5" ht="12" customHeight="1">
      <c r="A39" s="174" t="s">
        <v>202</v>
      </c>
      <c r="B39" s="8" t="s">
        <v>371</v>
      </c>
      <c r="C39" s="53">
        <v>638085</v>
      </c>
      <c r="D39" s="53">
        <v>915719</v>
      </c>
      <c r="E39" s="57">
        <v>1612936</v>
      </c>
    </row>
    <row r="40" spans="1:5" ht="12" customHeight="1">
      <c r="A40" s="174" t="s">
        <v>203</v>
      </c>
      <c r="B40" s="7" t="s">
        <v>49</v>
      </c>
      <c r="C40" s="52">
        <v>73280</v>
      </c>
      <c r="D40" s="52">
        <v>11000</v>
      </c>
      <c r="E40" s="59">
        <v>6500</v>
      </c>
    </row>
    <row r="41" spans="1:5" ht="12" customHeight="1" thickBot="1">
      <c r="A41" s="174" t="s">
        <v>204</v>
      </c>
      <c r="B41" s="139"/>
      <c r="C41" s="64"/>
      <c r="D41" s="64"/>
      <c r="E41" s="108"/>
    </row>
    <row r="42" spans="1:5" ht="18.75" customHeight="1" thickBot="1">
      <c r="A42" s="174" t="s">
        <v>205</v>
      </c>
      <c r="B42" s="181" t="s">
        <v>292</v>
      </c>
      <c r="C42" s="185">
        <f>SUM(C5+C17+C27+C32+C37+C40)</f>
        <v>10340657</v>
      </c>
      <c r="D42" s="185">
        <f>SUM(D5+D17+D27+D32+D37+D40)</f>
        <v>8576620</v>
      </c>
      <c r="E42" s="186">
        <f>SUM(E5+E17+E27+E32+E37+E40)</f>
        <v>4464939</v>
      </c>
    </row>
    <row r="43" spans="1:5" ht="12" customHeight="1">
      <c r="A43" s="174" t="s">
        <v>206</v>
      </c>
      <c r="B43" s="6" t="s">
        <v>804</v>
      </c>
      <c r="C43" s="51">
        <f>SUM(C44:C45)</f>
        <v>1135132</v>
      </c>
      <c r="D43" s="51">
        <f>SUM(D44:D45)</f>
        <v>1015888</v>
      </c>
      <c r="E43" s="56">
        <f>SUM(E44:E45)</f>
        <v>1200000</v>
      </c>
    </row>
    <row r="44" spans="1:5" ht="12" customHeight="1">
      <c r="A44" s="174" t="s">
        <v>207</v>
      </c>
      <c r="B44" s="8" t="s">
        <v>343</v>
      </c>
      <c r="C44" s="53">
        <v>340927</v>
      </c>
      <c r="D44" s="53">
        <v>15888</v>
      </c>
      <c r="E44" s="57">
        <v>200000</v>
      </c>
    </row>
    <row r="45" spans="1:5" ht="12" customHeight="1">
      <c r="A45" s="174" t="s">
        <v>208</v>
      </c>
      <c r="B45" s="8" t="s">
        <v>393</v>
      </c>
      <c r="C45" s="53">
        <v>794205</v>
      </c>
      <c r="D45" s="53">
        <v>1000000</v>
      </c>
      <c r="E45" s="57">
        <v>1000000</v>
      </c>
    </row>
    <row r="46" spans="1:5" ht="12" customHeight="1">
      <c r="A46" s="174" t="s">
        <v>209</v>
      </c>
      <c r="B46" s="8" t="s">
        <v>344</v>
      </c>
      <c r="C46" s="53"/>
      <c r="D46" s="53"/>
      <c r="E46" s="57"/>
    </row>
    <row r="47" spans="1:5" ht="12" customHeight="1">
      <c r="A47" s="174" t="s">
        <v>210</v>
      </c>
      <c r="B47" s="8"/>
      <c r="C47" s="53"/>
      <c r="D47" s="53"/>
      <c r="E47" s="57"/>
    </row>
    <row r="48" spans="1:5" ht="12" customHeight="1">
      <c r="A48" s="174" t="s">
        <v>211</v>
      </c>
      <c r="B48" s="7" t="s">
        <v>346</v>
      </c>
      <c r="C48" s="52"/>
      <c r="D48" s="52"/>
      <c r="E48" s="59"/>
    </row>
    <row r="49" spans="1:5" ht="12" customHeight="1">
      <c r="A49" s="174" t="s">
        <v>227</v>
      </c>
      <c r="B49" s="8" t="s">
        <v>347</v>
      </c>
      <c r="C49" s="53"/>
      <c r="D49" s="53"/>
      <c r="E49" s="57"/>
    </row>
    <row r="50" spans="1:5" ht="12" customHeight="1">
      <c r="A50" s="174" t="s">
        <v>228</v>
      </c>
      <c r="B50" s="8" t="s">
        <v>348</v>
      </c>
      <c r="C50" s="53"/>
      <c r="D50" s="53"/>
      <c r="E50" s="57"/>
    </row>
    <row r="51" spans="1:5" ht="12" customHeight="1">
      <c r="A51" s="174" t="s">
        <v>229</v>
      </c>
      <c r="B51" s="7" t="s">
        <v>131</v>
      </c>
      <c r="C51" s="52"/>
      <c r="D51" s="52"/>
      <c r="E51" s="59"/>
    </row>
    <row r="52" spans="1:5" ht="12" customHeight="1">
      <c r="A52" s="174" t="s">
        <v>230</v>
      </c>
      <c r="B52" s="7" t="s">
        <v>132</v>
      </c>
      <c r="C52" s="52">
        <f>SUM(C53:C55)</f>
        <v>336728</v>
      </c>
      <c r="D52" s="52">
        <f>SUM(D53:D55)</f>
        <v>598457</v>
      </c>
      <c r="E52" s="59">
        <f>SUM(E53:E55)</f>
        <v>0</v>
      </c>
    </row>
    <row r="53" spans="1:5" ht="12" customHeight="1">
      <c r="A53" s="174" t="s">
        <v>231</v>
      </c>
      <c r="B53" s="8" t="s">
        <v>179</v>
      </c>
      <c r="C53" s="58"/>
      <c r="D53" s="58"/>
      <c r="E53" s="57"/>
    </row>
    <row r="54" spans="1:5" ht="12" customHeight="1">
      <c r="A54" s="174" t="s">
        <v>232</v>
      </c>
      <c r="B54" s="8" t="s">
        <v>367</v>
      </c>
      <c r="C54" s="58">
        <v>336728</v>
      </c>
      <c r="D54" s="58">
        <v>598457</v>
      </c>
      <c r="E54" s="57"/>
    </row>
    <row r="55" spans="1:5" ht="12" customHeight="1">
      <c r="A55" s="174" t="s">
        <v>233</v>
      </c>
      <c r="B55" s="8" t="s">
        <v>149</v>
      </c>
      <c r="C55" s="53"/>
      <c r="D55" s="53"/>
      <c r="E55" s="57"/>
    </row>
    <row r="56" spans="1:5" ht="12" customHeight="1">
      <c r="A56" s="174" t="s">
        <v>234</v>
      </c>
      <c r="B56" s="7" t="s">
        <v>151</v>
      </c>
      <c r="C56" s="52">
        <v>2994</v>
      </c>
      <c r="D56" s="52"/>
      <c r="E56" s="57"/>
    </row>
    <row r="57" spans="1:5" ht="12" customHeight="1" thickBot="1">
      <c r="A57" s="174" t="s">
        <v>235</v>
      </c>
      <c r="B57" s="145"/>
      <c r="C57" s="146"/>
      <c r="D57" s="146"/>
      <c r="E57" s="147"/>
    </row>
    <row r="58" spans="1:5" ht="18.75" customHeight="1" thickBot="1">
      <c r="A58" s="174" t="s">
        <v>236</v>
      </c>
      <c r="B58" s="180" t="s">
        <v>345</v>
      </c>
      <c r="C58" s="141">
        <f>SUM(C48+C51+C52+C56)</f>
        <v>339722</v>
      </c>
      <c r="D58" s="141">
        <f>SUM(D48+D51+D52+D56)</f>
        <v>598457</v>
      </c>
      <c r="E58" s="154">
        <f>SUM(E48+E51+E52+E56)</f>
        <v>0</v>
      </c>
    </row>
    <row r="59" spans="1:5" ht="18.75" customHeight="1" thickBot="1">
      <c r="A59" s="175" t="s">
        <v>237</v>
      </c>
      <c r="B59" s="156" t="s">
        <v>399</v>
      </c>
      <c r="C59" s="140">
        <f>SUM(C42+C43+C58)</f>
        <v>11815511</v>
      </c>
      <c r="D59" s="140">
        <f>SUM(D42+D43+D58)</f>
        <v>10190965</v>
      </c>
      <c r="E59" s="155">
        <f>SUM(E42+E43+E58)</f>
        <v>5664939</v>
      </c>
    </row>
    <row r="60" spans="1:6" ht="12.75">
      <c r="A60" s="221"/>
      <c r="B60" s="222"/>
      <c r="C60" s="223"/>
      <c r="D60" s="223"/>
      <c r="E60" s="223"/>
      <c r="F60" s="188"/>
    </row>
    <row r="61" spans="1:6" ht="15">
      <c r="A61" s="824" t="s">
        <v>401</v>
      </c>
      <c r="B61" s="824"/>
      <c r="C61" s="824"/>
      <c r="D61" s="824"/>
      <c r="E61" s="824"/>
      <c r="F61" s="188"/>
    </row>
    <row r="62" spans="1:6" ht="20.25" customHeight="1" thickBot="1">
      <c r="A62" s="131"/>
      <c r="B62" s="224"/>
      <c r="C62" s="225"/>
      <c r="D62" s="854" t="s">
        <v>284</v>
      </c>
      <c r="E62" s="854"/>
      <c r="F62" s="188"/>
    </row>
    <row r="63" spans="1:5" ht="13.5" thickBot="1">
      <c r="A63" s="178"/>
      <c r="B63" s="480" t="s">
        <v>180</v>
      </c>
      <c r="C63" s="158" t="s">
        <v>181</v>
      </c>
      <c r="D63" s="158" t="s">
        <v>183</v>
      </c>
      <c r="E63" s="159" t="s">
        <v>184</v>
      </c>
    </row>
    <row r="64" spans="1:5" ht="21" customHeight="1" thickBot="1">
      <c r="A64" s="174"/>
      <c r="B64" s="481" t="s">
        <v>161</v>
      </c>
      <c r="C64" s="163" t="s">
        <v>579</v>
      </c>
      <c r="D64" s="163" t="s">
        <v>408</v>
      </c>
      <c r="E64" s="164" t="s">
        <v>575</v>
      </c>
    </row>
    <row r="65" spans="1:5" ht="12.75">
      <c r="A65" s="174" t="s">
        <v>238</v>
      </c>
      <c r="B65" s="482" t="s">
        <v>25</v>
      </c>
      <c r="C65" s="56">
        <f>SUM(C66:C71)</f>
        <v>8123020</v>
      </c>
      <c r="D65" s="56">
        <f>SUM(D66:D69)</f>
        <v>7544476</v>
      </c>
      <c r="E65" s="56">
        <f>SUM(E66:E69)</f>
        <v>2784068</v>
      </c>
    </row>
    <row r="66" spans="1:5" ht="12.75">
      <c r="A66" s="174" t="s">
        <v>239</v>
      </c>
      <c r="B66" s="72" t="s">
        <v>27</v>
      </c>
      <c r="C66" s="53">
        <v>3000667</v>
      </c>
      <c r="D66" s="53">
        <v>2239402</v>
      </c>
      <c r="E66" s="57">
        <v>687606</v>
      </c>
    </row>
    <row r="67" spans="1:5" ht="12.75">
      <c r="A67" s="174" t="s">
        <v>240</v>
      </c>
      <c r="B67" s="72" t="s">
        <v>28</v>
      </c>
      <c r="C67" s="53">
        <v>3846024</v>
      </c>
      <c r="D67" s="53">
        <v>3729087</v>
      </c>
      <c r="E67" s="57">
        <v>130000</v>
      </c>
    </row>
    <row r="68" spans="1:5" ht="12.75">
      <c r="A68" s="174" t="s">
        <v>241</v>
      </c>
      <c r="B68" s="72" t="s">
        <v>418</v>
      </c>
      <c r="C68" s="53"/>
      <c r="D68" s="53">
        <v>762893</v>
      </c>
      <c r="E68" s="57">
        <f>1196066+9861</f>
        <v>1205927</v>
      </c>
    </row>
    <row r="69" spans="1:5" ht="12.75">
      <c r="A69" s="174" t="s">
        <v>435</v>
      </c>
      <c r="B69" s="72" t="s">
        <v>409</v>
      </c>
      <c r="C69" s="58">
        <v>1273440</v>
      </c>
      <c r="D69" s="58">
        <v>813094</v>
      </c>
      <c r="E69" s="57">
        <v>760535</v>
      </c>
    </row>
    <row r="70" spans="1:5" ht="12.75">
      <c r="A70" s="174" t="s">
        <v>436</v>
      </c>
      <c r="B70" s="72" t="s">
        <v>580</v>
      </c>
      <c r="C70" s="58">
        <v>2268</v>
      </c>
      <c r="D70" s="58"/>
      <c r="E70" s="57"/>
    </row>
    <row r="71" spans="1:5" ht="12.75">
      <c r="A71" s="174" t="s">
        <v>242</v>
      </c>
      <c r="B71" s="72" t="s">
        <v>581</v>
      </c>
      <c r="C71" s="58">
        <v>621</v>
      </c>
      <c r="D71" s="58"/>
      <c r="E71" s="57"/>
    </row>
    <row r="72" spans="1:5" ht="12.75">
      <c r="A72" s="174" t="s">
        <v>243</v>
      </c>
      <c r="B72" s="72" t="s">
        <v>31</v>
      </c>
      <c r="C72" s="53"/>
      <c r="D72" s="53"/>
      <c r="E72" s="57"/>
    </row>
    <row r="73" spans="1:6" ht="12.75">
      <c r="A73" s="174" t="s">
        <v>244</v>
      </c>
      <c r="B73" s="72" t="s">
        <v>33</v>
      </c>
      <c r="C73" s="55">
        <v>4007730</v>
      </c>
      <c r="D73" s="55">
        <v>3960202</v>
      </c>
      <c r="E73" s="57">
        <v>1062859</v>
      </c>
      <c r="F73" s="220"/>
    </row>
    <row r="74" spans="1:5" ht="12.75">
      <c r="A74" s="174" t="s">
        <v>245</v>
      </c>
      <c r="B74" s="72" t="s">
        <v>349</v>
      </c>
      <c r="C74" s="55">
        <v>1035090</v>
      </c>
      <c r="D74" s="55">
        <v>1046459</v>
      </c>
      <c r="E74" s="57">
        <v>252255</v>
      </c>
    </row>
    <row r="75" spans="1:5" ht="12.75">
      <c r="A75" s="174" t="s">
        <v>246</v>
      </c>
      <c r="B75" s="72" t="s">
        <v>286</v>
      </c>
      <c r="C75" s="53">
        <v>73050</v>
      </c>
      <c r="D75" s="53">
        <v>26049</v>
      </c>
      <c r="E75" s="57">
        <v>700</v>
      </c>
    </row>
    <row r="76" spans="1:5" ht="12.75">
      <c r="A76" s="174" t="s">
        <v>247</v>
      </c>
      <c r="B76" s="72" t="s">
        <v>350</v>
      </c>
      <c r="C76" s="55">
        <v>2519438</v>
      </c>
      <c r="D76" s="55">
        <v>2053583</v>
      </c>
      <c r="E76" s="57">
        <f>731619+9861-1977</f>
        <v>739503</v>
      </c>
    </row>
    <row r="77" spans="1:5" ht="12.75">
      <c r="A77" s="174" t="s">
        <v>248</v>
      </c>
      <c r="B77" s="72" t="s">
        <v>37</v>
      </c>
      <c r="C77" s="53">
        <v>10300</v>
      </c>
      <c r="D77" s="53"/>
      <c r="E77" s="57"/>
    </row>
    <row r="78" spans="1:5" ht="12.75">
      <c r="A78" s="174" t="s">
        <v>249</v>
      </c>
      <c r="B78" s="72" t="s">
        <v>150</v>
      </c>
      <c r="C78" s="53">
        <v>37975</v>
      </c>
      <c r="D78" s="53">
        <v>60000</v>
      </c>
      <c r="E78" s="57">
        <v>30000</v>
      </c>
    </row>
    <row r="79" spans="1:5" ht="12.75">
      <c r="A79" s="174" t="s">
        <v>250</v>
      </c>
      <c r="B79" s="72" t="s">
        <v>351</v>
      </c>
      <c r="C79" s="53">
        <v>97368</v>
      </c>
      <c r="D79" s="53">
        <v>28523</v>
      </c>
      <c r="E79" s="57">
        <f>334734+1977</f>
        <v>336711</v>
      </c>
    </row>
    <row r="80" spans="1:5" ht="12.75">
      <c r="A80" s="174" t="s">
        <v>251</v>
      </c>
      <c r="B80" s="123" t="s">
        <v>352</v>
      </c>
      <c r="C80" s="53">
        <v>342069</v>
      </c>
      <c r="D80" s="53">
        <v>369660</v>
      </c>
      <c r="E80" s="57">
        <v>362040</v>
      </c>
    </row>
    <row r="81" spans="1:5" ht="12.75">
      <c r="A81" s="174" t="s">
        <v>252</v>
      </c>
      <c r="B81" s="123" t="s">
        <v>373</v>
      </c>
      <c r="C81" s="55"/>
      <c r="D81" s="55"/>
      <c r="E81" s="57"/>
    </row>
    <row r="82" spans="1:5" ht="12.75">
      <c r="A82" s="174" t="s">
        <v>253</v>
      </c>
      <c r="B82" s="123" t="s">
        <v>354</v>
      </c>
      <c r="C82" s="53"/>
      <c r="D82" s="53"/>
      <c r="E82" s="57"/>
    </row>
    <row r="83" spans="1:5" ht="12.75">
      <c r="A83" s="174" t="s">
        <v>254</v>
      </c>
      <c r="B83" s="123" t="s">
        <v>353</v>
      </c>
      <c r="C83" s="53"/>
      <c r="D83" s="53"/>
      <c r="E83" s="298"/>
    </row>
    <row r="84" spans="1:5" ht="12.75">
      <c r="A84" s="174" t="s">
        <v>255</v>
      </c>
      <c r="B84" s="123"/>
      <c r="C84" s="53"/>
      <c r="D84" s="53"/>
      <c r="E84" s="298"/>
    </row>
    <row r="85" spans="1:5" ht="12.75">
      <c r="A85" s="174" t="s">
        <v>256</v>
      </c>
      <c r="B85" s="483" t="s">
        <v>40</v>
      </c>
      <c r="C85" s="52">
        <f>SUM(C86:C92)</f>
        <v>1765622</v>
      </c>
      <c r="D85" s="52">
        <f>SUM(D86:D92)</f>
        <v>1413974</v>
      </c>
      <c r="E85" s="299">
        <f>SUM(E86:E92)</f>
        <v>2008186</v>
      </c>
    </row>
    <row r="86" spans="1:5" ht="12.75">
      <c r="A86" s="174" t="s">
        <v>257</v>
      </c>
      <c r="B86" s="72" t="s">
        <v>170</v>
      </c>
      <c r="C86" s="53">
        <v>1585442</v>
      </c>
      <c r="D86" s="53">
        <v>927610</v>
      </c>
      <c r="E86" s="298">
        <v>1535839</v>
      </c>
    </row>
    <row r="87" spans="1:5" ht="12.75">
      <c r="A87" s="174" t="s">
        <v>258</v>
      </c>
      <c r="B87" s="72" t="s">
        <v>171</v>
      </c>
      <c r="C87" s="53">
        <v>72134</v>
      </c>
      <c r="D87" s="53">
        <v>411364</v>
      </c>
      <c r="E87" s="298">
        <v>215144</v>
      </c>
    </row>
    <row r="88" spans="1:5" ht="12.75">
      <c r="A88" s="174" t="s">
        <v>259</v>
      </c>
      <c r="B88" s="123" t="s">
        <v>383</v>
      </c>
      <c r="C88" s="53">
        <v>95886</v>
      </c>
      <c r="D88" s="53">
        <v>70000</v>
      </c>
      <c r="E88" s="298">
        <v>70000</v>
      </c>
    </row>
    <row r="89" spans="1:5" ht="12.75">
      <c r="A89" s="174" t="s">
        <v>260</v>
      </c>
      <c r="B89" s="72" t="s">
        <v>355</v>
      </c>
      <c r="C89" s="53">
        <v>2287</v>
      </c>
      <c r="D89" s="53"/>
      <c r="E89" s="298"/>
    </row>
    <row r="90" spans="1:5" ht="12.75">
      <c r="A90" s="174" t="s">
        <v>261</v>
      </c>
      <c r="B90" s="123" t="s">
        <v>390</v>
      </c>
      <c r="C90" s="53">
        <v>1800</v>
      </c>
      <c r="D90" s="53">
        <v>5000</v>
      </c>
      <c r="E90" s="298">
        <v>187203</v>
      </c>
    </row>
    <row r="91" spans="1:5" ht="12.75">
      <c r="A91" s="174" t="s">
        <v>262</v>
      </c>
      <c r="B91" s="72" t="s">
        <v>172</v>
      </c>
      <c r="C91" s="53">
        <v>8073</v>
      </c>
      <c r="D91" s="53"/>
      <c r="E91" s="57"/>
    </row>
    <row r="92" spans="1:5" ht="12.75">
      <c r="A92" s="174" t="s">
        <v>263</v>
      </c>
      <c r="B92" s="123" t="s">
        <v>357</v>
      </c>
      <c r="C92" s="53"/>
      <c r="D92" s="53"/>
      <c r="E92" s="57"/>
    </row>
    <row r="93" spans="1:5" ht="12.75">
      <c r="A93" s="174" t="s">
        <v>264</v>
      </c>
      <c r="B93" s="123" t="s">
        <v>384</v>
      </c>
      <c r="C93" s="53"/>
      <c r="D93" s="53"/>
      <c r="E93" s="57"/>
    </row>
    <row r="94" spans="1:5" ht="12.75">
      <c r="A94" s="174" t="s">
        <v>265</v>
      </c>
      <c r="B94" s="123"/>
      <c r="C94" s="53"/>
      <c r="D94" s="53"/>
      <c r="E94" s="57"/>
    </row>
    <row r="95" spans="1:5" ht="12.75">
      <c r="A95" s="174" t="s">
        <v>266</v>
      </c>
      <c r="B95" s="483" t="s">
        <v>358</v>
      </c>
      <c r="C95" s="52">
        <f>C96+C97+C99</f>
        <v>0</v>
      </c>
      <c r="D95" s="52">
        <f>SUM(D96:D98)</f>
        <v>754236</v>
      </c>
      <c r="E95" s="59">
        <f>SUM(E96:E98)</f>
        <v>726645</v>
      </c>
    </row>
    <row r="96" spans="1:5" ht="12.75">
      <c r="A96" s="174" t="s">
        <v>267</v>
      </c>
      <c r="B96" s="72" t="s">
        <v>385</v>
      </c>
      <c r="C96" s="53"/>
      <c r="D96" s="53"/>
      <c r="E96" s="57"/>
    </row>
    <row r="97" spans="1:5" ht="12.75">
      <c r="A97" s="174" t="s">
        <v>268</v>
      </c>
      <c r="B97" s="72" t="s">
        <v>386</v>
      </c>
      <c r="C97" s="53"/>
      <c r="D97" s="53">
        <v>20000</v>
      </c>
      <c r="E97" s="57">
        <f>22436-9861</f>
        <v>12575</v>
      </c>
    </row>
    <row r="98" spans="1:5" ht="12.75">
      <c r="A98" s="174" t="s">
        <v>269</v>
      </c>
      <c r="B98" s="72" t="s">
        <v>387</v>
      </c>
      <c r="C98" s="53"/>
      <c r="D98" s="53">
        <v>734236</v>
      </c>
      <c r="E98" s="57">
        <v>714070</v>
      </c>
    </row>
    <row r="99" spans="1:5" ht="13.5" thickBot="1">
      <c r="A99" s="174" t="s">
        <v>270</v>
      </c>
      <c r="B99" s="483" t="s">
        <v>359</v>
      </c>
      <c r="C99" s="53"/>
      <c r="D99" s="53"/>
      <c r="E99" s="57"/>
    </row>
    <row r="100" spans="1:5" ht="18.75" customHeight="1" thickBot="1">
      <c r="A100" s="174" t="s">
        <v>271</v>
      </c>
      <c r="B100" s="484" t="s">
        <v>360</v>
      </c>
      <c r="C100" s="182">
        <f>SUM(C65+C85+C95+C99)</f>
        <v>9888642</v>
      </c>
      <c r="D100" s="182">
        <f>SUM(D65+D85+D95+D99)</f>
        <v>9712686</v>
      </c>
      <c r="E100" s="189">
        <f>SUM(E65+E85+E95+E99)</f>
        <v>5518899</v>
      </c>
    </row>
    <row r="101" spans="1:5" ht="12.75">
      <c r="A101" s="174" t="s">
        <v>272</v>
      </c>
      <c r="B101" s="483" t="s">
        <v>365</v>
      </c>
      <c r="C101" s="52">
        <f>SUM(C102:C105)</f>
        <v>617154</v>
      </c>
      <c r="D101" s="52">
        <f>SUM(D102:D105)</f>
        <v>478279</v>
      </c>
      <c r="E101" s="59">
        <f>SUM(E102:E105)</f>
        <v>146040</v>
      </c>
    </row>
    <row r="102" spans="1:5" ht="12.75">
      <c r="A102" s="174" t="s">
        <v>273</v>
      </c>
      <c r="B102" s="72" t="s">
        <v>133</v>
      </c>
      <c r="C102" s="53">
        <v>90941</v>
      </c>
      <c r="D102" s="53">
        <v>141551</v>
      </c>
      <c r="E102" s="57"/>
    </row>
    <row r="103" spans="1:5" ht="12.75">
      <c r="A103" s="174" t="s">
        <v>274</v>
      </c>
      <c r="B103" s="72" t="s">
        <v>178</v>
      </c>
      <c r="C103" s="117">
        <v>163637</v>
      </c>
      <c r="D103" s="117">
        <v>100000</v>
      </c>
      <c r="E103" s="57">
        <v>146040</v>
      </c>
    </row>
    <row r="104" spans="1:5" ht="12.75">
      <c r="A104" s="174" t="s">
        <v>275</v>
      </c>
      <c r="B104" s="485" t="s">
        <v>366</v>
      </c>
      <c r="C104" s="53">
        <v>362576</v>
      </c>
      <c r="D104" s="53">
        <v>236728</v>
      </c>
      <c r="E104" s="118"/>
    </row>
    <row r="105" spans="1:5" ht="12.75" customHeight="1">
      <c r="A105" s="174" t="s">
        <v>276</v>
      </c>
      <c r="B105" s="486" t="s">
        <v>368</v>
      </c>
      <c r="C105" s="53"/>
      <c r="D105" s="53"/>
      <c r="E105" s="57"/>
    </row>
    <row r="106" spans="1:5" ht="12.75">
      <c r="A106" s="174" t="s">
        <v>277</v>
      </c>
      <c r="B106" s="123" t="s">
        <v>363</v>
      </c>
      <c r="C106" s="53"/>
      <c r="D106" s="53"/>
      <c r="E106" s="57"/>
    </row>
    <row r="107" spans="1:5" ht="12.75">
      <c r="A107" s="174" t="s">
        <v>278</v>
      </c>
      <c r="B107" s="123" t="s">
        <v>364</v>
      </c>
      <c r="C107" s="53"/>
      <c r="D107" s="53"/>
      <c r="E107" s="57"/>
    </row>
    <row r="108" spans="1:5" ht="13.5" thickBot="1">
      <c r="A108" s="174" t="s">
        <v>279</v>
      </c>
      <c r="B108" s="483" t="s">
        <v>369</v>
      </c>
      <c r="C108" s="52">
        <v>287683</v>
      </c>
      <c r="D108" s="52"/>
      <c r="E108" s="61"/>
    </row>
    <row r="109" spans="1:5" ht="18.75" customHeight="1" thickBot="1">
      <c r="A109" s="174" t="s">
        <v>280</v>
      </c>
      <c r="B109" s="487" t="s">
        <v>372</v>
      </c>
      <c r="C109" s="148">
        <f>SUM(C101+C105+C108)</f>
        <v>904837</v>
      </c>
      <c r="D109" s="148">
        <f>SUM(D101+D105+D108)</f>
        <v>478279</v>
      </c>
      <c r="E109" s="149">
        <f>SUM(E101+E105+E108)</f>
        <v>146040</v>
      </c>
    </row>
    <row r="110" spans="1:5" ht="18.75" customHeight="1" thickBot="1">
      <c r="A110" s="174" t="s">
        <v>281</v>
      </c>
      <c r="B110" s="488" t="s">
        <v>762</v>
      </c>
      <c r="C110" s="54">
        <f>SUM(C100+C109)</f>
        <v>10793479</v>
      </c>
      <c r="D110" s="54">
        <f>SUM(D100+D109)</f>
        <v>10190965</v>
      </c>
      <c r="E110" s="62">
        <f>SUM(E100+E109)</f>
        <v>5664939</v>
      </c>
    </row>
    <row r="111" spans="1:5" ht="13.5" thickBot="1">
      <c r="A111" s="174" t="s">
        <v>282</v>
      </c>
      <c r="B111" s="489"/>
      <c r="C111" s="68"/>
      <c r="D111" s="68"/>
      <c r="E111" s="109"/>
    </row>
    <row r="112" spans="1:5" ht="18.75" customHeight="1" thickBot="1">
      <c r="A112" s="174" t="s">
        <v>283</v>
      </c>
      <c r="B112" s="490" t="s">
        <v>763</v>
      </c>
      <c r="C112" s="120">
        <f>C42-C100</f>
        <v>452015</v>
      </c>
      <c r="D112" s="120">
        <f>SUM(D42-D100)</f>
        <v>-1136066</v>
      </c>
      <c r="E112" s="121">
        <f>SUM(E42-E100)</f>
        <v>-1053960</v>
      </c>
    </row>
    <row r="113" spans="1:5" ht="18.75" customHeight="1" thickBot="1">
      <c r="A113" s="174" t="s">
        <v>419</v>
      </c>
      <c r="B113" s="490" t="s">
        <v>764</v>
      </c>
      <c r="C113" s="120"/>
      <c r="D113" s="120"/>
      <c r="E113" s="121">
        <f>E112+E43</f>
        <v>146040</v>
      </c>
    </row>
    <row r="114" spans="1:5" ht="18.75" customHeight="1" thickBot="1">
      <c r="A114" s="175" t="s">
        <v>670</v>
      </c>
      <c r="B114" s="491" t="s">
        <v>765</v>
      </c>
      <c r="C114" s="226">
        <f>SUM(C58-C109)</f>
        <v>-565115</v>
      </c>
      <c r="D114" s="226">
        <f>SUM(D58-D109)</f>
        <v>120178</v>
      </c>
      <c r="E114" s="227">
        <f>SUM(E58-E109)</f>
        <v>-146040</v>
      </c>
    </row>
    <row r="115" spans="1:5" ht="12.75">
      <c r="A115" s="188"/>
      <c r="B115" s="222"/>
      <c r="C115" s="222"/>
      <c r="D115" s="222"/>
      <c r="E115" s="222"/>
    </row>
    <row r="116" spans="1:5" ht="12.75">
      <c r="A116" s="188"/>
      <c r="B116" s="188"/>
      <c r="C116" s="188"/>
      <c r="D116" s="188"/>
      <c r="E116" s="188"/>
    </row>
    <row r="117" spans="1:5" ht="12.75">
      <c r="A117" s="188"/>
      <c r="B117" s="188"/>
      <c r="C117" s="188"/>
      <c r="D117" s="188"/>
      <c r="E117" s="188"/>
    </row>
  </sheetData>
  <mergeCells count="4">
    <mergeCell ref="A1:E1"/>
    <mergeCell ref="A61:E61"/>
    <mergeCell ref="D62:E62"/>
    <mergeCell ref="D2:E2"/>
  </mergeCells>
  <printOptions horizontalCentered="1" verticalCentered="1"/>
  <pageMargins left="0.3937007874015748" right="0.3937007874015748" top="0.7874015748031497" bottom="0.4724409448818898" header="0.3937007874015748" footer="0.07874015748031496"/>
  <pageSetup horizontalDpi="600" verticalDpi="600" orientation="portrait" scale="95" r:id="rId1"/>
  <headerFooter alignWithMargins="0">
    <oddHeader xml:space="preserve">&amp;L&amp;8 1. számú tájékoztató tábla&amp;C&amp;"Arial CE,Félkövér"&amp;11
Kisvárda Város Önkormányzata 2013. évi költségvetésének pénzügyi mérlege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0">
      <selection activeCell="A6" sqref="A6"/>
    </sheetView>
  </sheetViews>
  <sheetFormatPr defaultColWidth="9.00390625" defaultRowHeight="12.75"/>
  <cols>
    <col min="1" max="1" width="69.375" style="26" customWidth="1"/>
    <col min="2" max="2" width="11.875" style="26" customWidth="1"/>
    <col min="3" max="16384" width="9.125" style="26" customWidth="1"/>
  </cols>
  <sheetData>
    <row r="1" spans="1:2" ht="12.75">
      <c r="A1" s="25"/>
      <c r="B1" s="25"/>
    </row>
    <row r="2" spans="1:2" ht="12.75">
      <c r="A2" s="25"/>
      <c r="B2" s="25"/>
    </row>
    <row r="3" spans="1:2" ht="12.75">
      <c r="A3" s="25"/>
      <c r="B3" s="27" t="s">
        <v>70</v>
      </c>
    </row>
    <row r="4" spans="1:2" ht="13.5" thickBot="1">
      <c r="A4" s="855" t="s">
        <v>159</v>
      </c>
      <c r="B4" s="855"/>
    </row>
    <row r="5" spans="1:2" ht="30" customHeight="1" thickBot="1">
      <c r="A5" s="366" t="s">
        <v>740</v>
      </c>
      <c r="B5" s="367" t="s">
        <v>71</v>
      </c>
    </row>
    <row r="6" spans="1:2" ht="19.5" customHeight="1">
      <c r="A6" s="370" t="s">
        <v>656</v>
      </c>
      <c r="B6" s="371">
        <v>37440</v>
      </c>
    </row>
    <row r="7" spans="1:2" ht="19.5" customHeight="1">
      <c r="A7" s="359" t="s">
        <v>137</v>
      </c>
      <c r="B7" s="360">
        <v>6720</v>
      </c>
    </row>
    <row r="8" spans="1:2" ht="19.5" customHeight="1">
      <c r="A8" s="359" t="s">
        <v>620</v>
      </c>
      <c r="B8" s="360">
        <v>7160</v>
      </c>
    </row>
    <row r="9" spans="1:2" ht="19.5" customHeight="1">
      <c r="A9" s="359" t="s">
        <v>621</v>
      </c>
      <c r="B9" s="360">
        <v>6360</v>
      </c>
    </row>
    <row r="10" spans="1:2" ht="19.5" customHeight="1">
      <c r="A10" s="359" t="s">
        <v>622</v>
      </c>
      <c r="B10" s="360">
        <v>5460</v>
      </c>
    </row>
    <row r="11" spans="1:2" ht="19.5" customHeight="1">
      <c r="A11" s="359" t="s">
        <v>138</v>
      </c>
      <c r="B11" s="360">
        <v>5600</v>
      </c>
    </row>
    <row r="12" spans="1:2" ht="19.5" customHeight="1">
      <c r="A12" s="229" t="s">
        <v>139</v>
      </c>
      <c r="B12" s="231">
        <v>65000</v>
      </c>
    </row>
    <row r="13" spans="1:2" ht="19.5" customHeight="1">
      <c r="A13" s="350" t="s">
        <v>140</v>
      </c>
      <c r="B13" s="231">
        <v>6500</v>
      </c>
    </row>
    <row r="14" spans="1:2" ht="38.25">
      <c r="A14" s="361" t="s">
        <v>484</v>
      </c>
      <c r="B14" s="362">
        <v>360000</v>
      </c>
    </row>
    <row r="15" spans="1:2" ht="19.5" customHeight="1">
      <c r="A15" s="350" t="s">
        <v>623</v>
      </c>
      <c r="B15" s="231">
        <v>5600</v>
      </c>
    </row>
    <row r="16" spans="1:2" ht="19.5" customHeight="1">
      <c r="A16" s="350" t="s">
        <v>141</v>
      </c>
      <c r="B16" s="231">
        <v>3600</v>
      </c>
    </row>
    <row r="17" spans="1:2" ht="19.5" customHeight="1">
      <c r="A17" s="350" t="s">
        <v>624</v>
      </c>
      <c r="B17" s="365">
        <f>SUM(B18:B30)</f>
        <v>37625</v>
      </c>
    </row>
    <row r="18" spans="1:2" ht="15" customHeight="1">
      <c r="A18" s="350" t="s">
        <v>626</v>
      </c>
      <c r="B18" s="231">
        <v>1875</v>
      </c>
    </row>
    <row r="19" spans="1:2" ht="15" customHeight="1">
      <c r="A19" s="350" t="s">
        <v>627</v>
      </c>
      <c r="B19" s="231">
        <v>3000</v>
      </c>
    </row>
    <row r="20" spans="1:2" ht="15" customHeight="1">
      <c r="A20" s="350" t="s">
        <v>628</v>
      </c>
      <c r="B20" s="231">
        <v>1050</v>
      </c>
    </row>
    <row r="21" spans="1:2" ht="15" customHeight="1">
      <c r="A21" s="350" t="s">
        <v>629</v>
      </c>
      <c r="B21" s="231">
        <v>4950</v>
      </c>
    </row>
    <row r="22" spans="1:2" ht="15" customHeight="1">
      <c r="A22" s="350" t="s">
        <v>630</v>
      </c>
      <c r="B22" s="231">
        <v>2850</v>
      </c>
    </row>
    <row r="23" spans="1:2" ht="15" customHeight="1">
      <c r="A23" s="350" t="s">
        <v>631</v>
      </c>
      <c r="B23" s="231">
        <v>2400</v>
      </c>
    </row>
    <row r="24" spans="1:2" ht="15" customHeight="1">
      <c r="A24" s="350" t="s">
        <v>632</v>
      </c>
      <c r="B24" s="231">
        <v>2500</v>
      </c>
    </row>
    <row r="25" spans="1:2" ht="15" customHeight="1">
      <c r="A25" s="350" t="s">
        <v>633</v>
      </c>
      <c r="B25" s="231">
        <v>5100</v>
      </c>
    </row>
    <row r="26" spans="1:2" ht="15" customHeight="1">
      <c r="A26" s="350" t="s">
        <v>634</v>
      </c>
      <c r="B26" s="231">
        <v>3450</v>
      </c>
    </row>
    <row r="27" spans="1:2" ht="15" customHeight="1">
      <c r="A27" s="350" t="s">
        <v>625</v>
      </c>
      <c r="B27" s="231">
        <v>3250</v>
      </c>
    </row>
    <row r="28" spans="1:2" ht="15" customHeight="1">
      <c r="A28" s="350" t="s">
        <v>635</v>
      </c>
      <c r="B28" s="231">
        <v>2400</v>
      </c>
    </row>
    <row r="29" spans="1:2" ht="15" customHeight="1">
      <c r="A29" s="350" t="s">
        <v>636</v>
      </c>
      <c r="B29" s="231">
        <v>2400</v>
      </c>
    </row>
    <row r="30" spans="1:2" ht="15" customHeight="1">
      <c r="A30" s="350" t="s">
        <v>637</v>
      </c>
      <c r="B30" s="231">
        <v>2400</v>
      </c>
    </row>
    <row r="31" spans="1:2" ht="19.5" customHeight="1">
      <c r="A31" s="350" t="s">
        <v>641</v>
      </c>
      <c r="B31" s="365">
        <f>SUM(B32:B34)</f>
        <v>4500</v>
      </c>
    </row>
    <row r="32" spans="1:2" ht="19.5" customHeight="1">
      <c r="A32" s="350" t="s">
        <v>638</v>
      </c>
      <c r="B32" s="231">
        <v>1500</v>
      </c>
    </row>
    <row r="33" spans="1:2" ht="19.5" customHeight="1">
      <c r="A33" s="350" t="s">
        <v>639</v>
      </c>
      <c r="B33" s="231">
        <v>1500</v>
      </c>
    </row>
    <row r="34" spans="1:2" ht="19.5" customHeight="1">
      <c r="A34" s="350" t="s">
        <v>640</v>
      </c>
      <c r="B34" s="231">
        <v>1500</v>
      </c>
    </row>
    <row r="35" spans="1:2" ht="19.5" customHeight="1">
      <c r="A35" s="350" t="s">
        <v>643</v>
      </c>
      <c r="B35" s="231">
        <v>20000</v>
      </c>
    </row>
    <row r="36" spans="1:2" ht="19.5" customHeight="1">
      <c r="A36" s="350" t="s">
        <v>642</v>
      </c>
      <c r="B36" s="231">
        <v>5600</v>
      </c>
    </row>
    <row r="37" spans="1:2" ht="19.5" customHeight="1">
      <c r="A37" s="363" t="s">
        <v>651</v>
      </c>
      <c r="B37" s="364">
        <v>10000</v>
      </c>
    </row>
    <row r="38" spans="1:2" ht="19.5" customHeight="1" thickBot="1">
      <c r="A38" s="372" t="s">
        <v>655</v>
      </c>
      <c r="B38" s="373">
        <v>5000</v>
      </c>
    </row>
    <row r="39" spans="1:2" ht="19.5" customHeight="1" thickBot="1">
      <c r="A39" s="368" t="s">
        <v>142</v>
      </c>
      <c r="B39" s="369">
        <f>SUM(B6:B17)+B31+B36+B38+B35</f>
        <v>582165</v>
      </c>
    </row>
  </sheetData>
  <mergeCells count="1">
    <mergeCell ref="A4:B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 2. számú tájékoztató tábla&amp;C&amp;"Arial,Félkövér"&amp;12
 2013. évi rangsorolandó kiadások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4:D13"/>
  <sheetViews>
    <sheetView workbookViewId="0" topLeftCell="A1">
      <selection activeCell="C8" sqref="C8"/>
    </sheetView>
  </sheetViews>
  <sheetFormatPr defaultColWidth="9.00390625" defaultRowHeight="12.75"/>
  <cols>
    <col min="1" max="1" width="5.25390625" style="40" customWidth="1"/>
    <col min="2" max="2" width="28.25390625" style="40" customWidth="1"/>
    <col min="3" max="3" width="24.00390625" style="40" customWidth="1"/>
    <col min="4" max="4" width="18.125" style="40" customWidth="1"/>
    <col min="5" max="16384" width="9.125" style="40" customWidth="1"/>
  </cols>
  <sheetData>
    <row r="4" ht="13.5" thickBot="1">
      <c r="D4" s="228" t="s">
        <v>159</v>
      </c>
    </row>
    <row r="5" spans="1:4" ht="13.5" thickBot="1">
      <c r="A5" s="79"/>
      <c r="B5" s="80" t="s">
        <v>180</v>
      </c>
      <c r="C5" s="81" t="s">
        <v>181</v>
      </c>
      <c r="D5" s="82" t="s">
        <v>183</v>
      </c>
    </row>
    <row r="6" spans="1:4" ht="30" customHeight="1" thickBot="1">
      <c r="A6" s="84"/>
      <c r="B6" s="41" t="s">
        <v>127</v>
      </c>
      <c r="C6" s="42" t="s">
        <v>128</v>
      </c>
      <c r="D6" s="43" t="s">
        <v>129</v>
      </c>
    </row>
    <row r="7" spans="1:4" ht="27" customHeight="1">
      <c r="A7" s="83" t="s">
        <v>2</v>
      </c>
      <c r="B7" s="86" t="s">
        <v>154</v>
      </c>
      <c r="C7" s="44">
        <v>46400</v>
      </c>
      <c r="D7" s="45">
        <v>3800</v>
      </c>
    </row>
    <row r="8" spans="1:4" ht="27" customHeight="1">
      <c r="A8" s="83" t="s">
        <v>3</v>
      </c>
      <c r="B8" s="87" t="s">
        <v>130</v>
      </c>
      <c r="C8" s="46">
        <v>49500</v>
      </c>
      <c r="D8" s="47">
        <v>7085</v>
      </c>
    </row>
    <row r="9" spans="1:4" ht="27" customHeight="1" thickBot="1">
      <c r="A9" s="83" t="s">
        <v>4</v>
      </c>
      <c r="B9" s="87" t="s">
        <v>226</v>
      </c>
      <c r="C9" s="46">
        <v>5000</v>
      </c>
      <c r="D9" s="47">
        <v>1500</v>
      </c>
    </row>
    <row r="10" spans="1:4" ht="27" customHeight="1" thickBot="1">
      <c r="A10" s="85" t="s">
        <v>5</v>
      </c>
      <c r="B10" s="88" t="s">
        <v>59</v>
      </c>
      <c r="C10" s="48">
        <f>SUM(C7:C9)</f>
        <v>100900</v>
      </c>
      <c r="D10" s="49">
        <f>SUM(D7:D9)</f>
        <v>12385</v>
      </c>
    </row>
    <row r="11" ht="27" customHeight="1"/>
    <row r="12" ht="27" customHeight="1">
      <c r="C12" s="50" t="s">
        <v>65</v>
      </c>
    </row>
    <row r="13" ht="25.5" customHeight="1">
      <c r="C13" s="50" t="s">
        <v>16</v>
      </c>
    </row>
    <row r="14" ht="31.5" customHeight="1"/>
  </sheetData>
  <printOptions horizontalCentered="1"/>
  <pageMargins left="0.7874015748031497" right="0.7874015748031497" top="1.8503937007874016" bottom="0.984251968503937" header="1.1023622047244095" footer="0.5118110236220472"/>
  <pageSetup horizontalDpi="300" verticalDpi="300" orientation="portrait" r:id="rId1"/>
  <headerFooter alignWithMargins="0">
    <oddHeader>&amp;L&amp;8 3. számú tájékoztató tábla&amp;C&amp;"Arial CE,Félkövér"&amp;11
Az önkormányzat által nyújtott közvetett támogatások (kedvezmények)
&amp;R
&amp;9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9"/>
  <dimension ref="A4:Q31"/>
  <sheetViews>
    <sheetView workbookViewId="0" topLeftCell="A1">
      <pane xSplit="11" topLeftCell="N1" activePane="topRight" state="frozen"/>
      <selection pane="topLeft" activeCell="A1" sqref="A1"/>
      <selection pane="topRight" activeCell="N25" sqref="N25"/>
    </sheetView>
  </sheetViews>
  <sheetFormatPr defaultColWidth="9.00390625" defaultRowHeight="12.75"/>
  <cols>
    <col min="1" max="1" width="3.875" style="17" customWidth="1"/>
    <col min="2" max="2" width="24.875" style="17" customWidth="1"/>
    <col min="3" max="3" width="9.25390625" style="20" customWidth="1"/>
    <col min="4" max="14" width="9.125" style="20" customWidth="1"/>
    <col min="15" max="15" width="10.125" style="20" customWidth="1"/>
    <col min="16" max="16" width="10.125" style="17" hidden="1" customWidth="1"/>
    <col min="17" max="16384" width="9.125" style="17" customWidth="1"/>
  </cols>
  <sheetData>
    <row r="3" ht="13.5" thickBot="1"/>
    <row r="4" spans="1:15" ht="13.5" thickBot="1">
      <c r="A4" s="89"/>
      <c r="B4" s="106" t="s">
        <v>180</v>
      </c>
      <c r="C4" s="684" t="s">
        <v>181</v>
      </c>
      <c r="D4" s="684" t="s">
        <v>183</v>
      </c>
      <c r="E4" s="684" t="s">
        <v>184</v>
      </c>
      <c r="F4" s="684" t="s">
        <v>185</v>
      </c>
      <c r="G4" s="684" t="s">
        <v>186</v>
      </c>
      <c r="H4" s="684" t="s">
        <v>187</v>
      </c>
      <c r="I4" s="684" t="s">
        <v>188</v>
      </c>
      <c r="J4" s="684" t="s">
        <v>212</v>
      </c>
      <c r="K4" s="684" t="s">
        <v>213</v>
      </c>
      <c r="L4" s="684" t="s">
        <v>214</v>
      </c>
      <c r="M4" s="684" t="s">
        <v>215</v>
      </c>
      <c r="N4" s="684" t="s">
        <v>216</v>
      </c>
      <c r="O4" s="685" t="s">
        <v>217</v>
      </c>
    </row>
    <row r="5" spans="1:15" ht="24.75" customHeight="1" thickBot="1">
      <c r="A5" s="102"/>
      <c r="B5" s="105" t="s">
        <v>1</v>
      </c>
      <c r="C5" s="686" t="s">
        <v>97</v>
      </c>
      <c r="D5" s="686" t="s">
        <v>98</v>
      </c>
      <c r="E5" s="686" t="s">
        <v>588</v>
      </c>
      <c r="F5" s="686" t="s">
        <v>99</v>
      </c>
      <c r="G5" s="686" t="s">
        <v>100</v>
      </c>
      <c r="H5" s="686" t="s">
        <v>101</v>
      </c>
      <c r="I5" s="686" t="s">
        <v>102</v>
      </c>
      <c r="J5" s="686" t="s">
        <v>92</v>
      </c>
      <c r="K5" s="686" t="s">
        <v>93</v>
      </c>
      <c r="L5" s="686" t="s">
        <v>94</v>
      </c>
      <c r="M5" s="686" t="s">
        <v>95</v>
      </c>
      <c r="N5" s="686" t="s">
        <v>96</v>
      </c>
      <c r="O5" s="687" t="s">
        <v>59</v>
      </c>
    </row>
    <row r="6" spans="1:15" ht="12.75">
      <c r="A6" s="103" t="s">
        <v>103</v>
      </c>
      <c r="B6" s="98" t="s">
        <v>104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6" ht="12.75">
      <c r="A7" s="103" t="s">
        <v>3</v>
      </c>
      <c r="B7" s="99" t="s">
        <v>105</v>
      </c>
      <c r="C7" s="35">
        <v>80000</v>
      </c>
      <c r="D7" s="35">
        <v>80000</v>
      </c>
      <c r="E7" s="35">
        <v>205000</v>
      </c>
      <c r="F7" s="35">
        <v>80000</v>
      </c>
      <c r="G7" s="35">
        <v>80000</v>
      </c>
      <c r="H7" s="35">
        <v>80000</v>
      </c>
      <c r="I7" s="35">
        <v>80000</v>
      </c>
      <c r="J7" s="35">
        <v>80000</v>
      </c>
      <c r="K7" s="35">
        <v>205000</v>
      </c>
      <c r="L7" s="35">
        <v>80000</v>
      </c>
      <c r="M7" s="35">
        <v>80000</v>
      </c>
      <c r="N7" s="35">
        <v>80158</v>
      </c>
      <c r="O7" s="31">
        <f aca="true" t="shared" si="0" ref="O7:O25">SUM(C7:N7)</f>
        <v>1210158</v>
      </c>
      <c r="P7" s="20" t="e">
        <f>#REF!</f>
        <v>#REF!</v>
      </c>
    </row>
    <row r="8" spans="1:16" ht="12.75">
      <c r="A8" s="103" t="s">
        <v>4</v>
      </c>
      <c r="B8" s="99" t="s">
        <v>106</v>
      </c>
      <c r="C8" s="30">
        <v>63808</v>
      </c>
      <c r="D8" s="30">
        <v>63808</v>
      </c>
      <c r="E8" s="30">
        <v>63808</v>
      </c>
      <c r="F8" s="30">
        <v>63808</v>
      </c>
      <c r="G8" s="30">
        <v>63808</v>
      </c>
      <c r="H8" s="30">
        <v>63808</v>
      </c>
      <c r="I8" s="30">
        <v>63808</v>
      </c>
      <c r="J8" s="30">
        <v>63809</v>
      </c>
      <c r="K8" s="30">
        <v>63809</v>
      </c>
      <c r="L8" s="30">
        <v>63809</v>
      </c>
      <c r="M8" s="30">
        <v>63809</v>
      </c>
      <c r="N8" s="30">
        <v>63809</v>
      </c>
      <c r="O8" s="31">
        <f t="shared" si="0"/>
        <v>765701</v>
      </c>
      <c r="P8" s="20" t="e">
        <f>#REF!</f>
        <v>#REF!</v>
      </c>
    </row>
    <row r="9" spans="1:16" ht="12.75">
      <c r="A9" s="103" t="s">
        <v>5</v>
      </c>
      <c r="B9" s="99" t="s">
        <v>291</v>
      </c>
      <c r="C9" s="30">
        <v>8122</v>
      </c>
      <c r="D9" s="30">
        <v>8110</v>
      </c>
      <c r="E9" s="30">
        <v>7374</v>
      </c>
      <c r="F9" s="30">
        <v>8110</v>
      </c>
      <c r="G9" s="30">
        <v>8110</v>
      </c>
      <c r="H9" s="30">
        <v>8110</v>
      </c>
      <c r="I9" s="30">
        <v>8110</v>
      </c>
      <c r="J9" s="30">
        <v>8110</v>
      </c>
      <c r="K9" s="30">
        <v>7374</v>
      </c>
      <c r="L9" s="30">
        <v>8110</v>
      </c>
      <c r="M9" s="30">
        <v>8110</v>
      </c>
      <c r="N9" s="30">
        <v>8110</v>
      </c>
      <c r="O9" s="31">
        <f t="shared" si="0"/>
        <v>95860</v>
      </c>
      <c r="P9" s="20" t="e">
        <f>#REF!</f>
        <v>#REF!</v>
      </c>
    </row>
    <row r="10" spans="1:16" ht="12.75">
      <c r="A10" s="103" t="s">
        <v>6</v>
      </c>
      <c r="B10" s="99" t="s">
        <v>90</v>
      </c>
      <c r="C10" s="30">
        <v>64482</v>
      </c>
      <c r="D10" s="30">
        <v>64482</v>
      </c>
      <c r="E10" s="30">
        <v>64482</v>
      </c>
      <c r="F10" s="30">
        <v>64482</v>
      </c>
      <c r="G10" s="30">
        <v>64482</v>
      </c>
      <c r="H10" s="30">
        <v>64482</v>
      </c>
      <c r="I10" s="30">
        <v>64482</v>
      </c>
      <c r="J10" s="30">
        <v>64482</v>
      </c>
      <c r="K10" s="30">
        <v>64482</v>
      </c>
      <c r="L10" s="30">
        <v>64482</v>
      </c>
      <c r="M10" s="30">
        <v>64482</v>
      </c>
      <c r="N10" s="30">
        <v>64482</v>
      </c>
      <c r="O10" s="31">
        <f t="shared" si="0"/>
        <v>773784</v>
      </c>
      <c r="P10" s="20" t="e">
        <f>#REF!</f>
        <v>#REF!</v>
      </c>
    </row>
    <row r="11" spans="1:16" ht="12.75">
      <c r="A11" s="103" t="s">
        <v>8</v>
      </c>
      <c r="B11" s="99" t="s">
        <v>107</v>
      </c>
      <c r="C11" s="30">
        <v>134411</v>
      </c>
      <c r="D11" s="30">
        <v>134411</v>
      </c>
      <c r="E11" s="30">
        <v>134411</v>
      </c>
      <c r="F11" s="30">
        <v>134411</v>
      </c>
      <c r="G11" s="30">
        <v>134411</v>
      </c>
      <c r="H11" s="30">
        <v>134411</v>
      </c>
      <c r="I11" s="30">
        <v>134411</v>
      </c>
      <c r="J11" s="30">
        <v>134411</v>
      </c>
      <c r="K11" s="30">
        <v>134412</v>
      </c>
      <c r="L11" s="30">
        <v>134412</v>
      </c>
      <c r="M11" s="30">
        <v>134412</v>
      </c>
      <c r="N11" s="30">
        <v>134412</v>
      </c>
      <c r="O11" s="31">
        <f t="shared" si="0"/>
        <v>1612936</v>
      </c>
      <c r="P11" s="20" t="e">
        <f>#REF!</f>
        <v>#REF!</v>
      </c>
    </row>
    <row r="12" spans="1:16" ht="12.75">
      <c r="A12" s="103" t="s">
        <v>10</v>
      </c>
      <c r="B12" s="99" t="s">
        <v>63</v>
      </c>
      <c r="C12" s="30">
        <v>542</v>
      </c>
      <c r="D12" s="30">
        <v>542</v>
      </c>
      <c r="E12" s="30">
        <v>542</v>
      </c>
      <c r="F12" s="30">
        <v>542</v>
      </c>
      <c r="G12" s="30">
        <v>542</v>
      </c>
      <c r="H12" s="30">
        <v>542</v>
      </c>
      <c r="I12" s="30">
        <v>542</v>
      </c>
      <c r="J12" s="30">
        <v>542</v>
      </c>
      <c r="K12" s="30">
        <v>541</v>
      </c>
      <c r="L12" s="30">
        <v>541</v>
      </c>
      <c r="M12" s="30">
        <v>541</v>
      </c>
      <c r="N12" s="30">
        <v>541</v>
      </c>
      <c r="O12" s="31">
        <f t="shared" si="0"/>
        <v>6500</v>
      </c>
      <c r="P12" s="20" t="e">
        <f>#REF!</f>
        <v>#REF!</v>
      </c>
    </row>
    <row r="13" spans="1:17" ht="12.75">
      <c r="A13" s="103" t="s">
        <v>19</v>
      </c>
      <c r="B13" s="99" t="s">
        <v>108</v>
      </c>
      <c r="C13" s="30">
        <v>100000</v>
      </c>
      <c r="D13" s="30">
        <v>100000</v>
      </c>
      <c r="E13" s="30">
        <v>100000</v>
      </c>
      <c r="F13" s="30">
        <v>100000</v>
      </c>
      <c r="G13" s="30">
        <v>100000</v>
      </c>
      <c r="H13" s="30">
        <v>100000</v>
      </c>
      <c r="I13" s="30">
        <v>100000</v>
      </c>
      <c r="J13" s="30">
        <v>100000</v>
      </c>
      <c r="K13" s="30">
        <v>100000</v>
      </c>
      <c r="L13" s="30">
        <v>100000</v>
      </c>
      <c r="M13" s="30">
        <v>100000</v>
      </c>
      <c r="N13" s="30">
        <v>100000</v>
      </c>
      <c r="O13" s="31">
        <f t="shared" si="0"/>
        <v>1200000</v>
      </c>
      <c r="P13" s="20" t="e">
        <f>#REF!</f>
        <v>#REF!</v>
      </c>
      <c r="Q13" s="210"/>
    </row>
    <row r="14" spans="1:16" ht="12.75">
      <c r="A14" s="103" t="s">
        <v>12</v>
      </c>
      <c r="B14" s="99" t="s">
        <v>124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>
        <f t="shared" si="0"/>
        <v>0</v>
      </c>
      <c r="P14" s="20" t="e">
        <f>#REF!</f>
        <v>#REF!</v>
      </c>
    </row>
    <row r="15" spans="1:15" ht="13.5" thickBot="1">
      <c r="A15" s="103" t="s">
        <v>14</v>
      </c>
      <c r="B15" s="100" t="s">
        <v>290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>
        <f t="shared" si="0"/>
        <v>0</v>
      </c>
    </row>
    <row r="16" spans="1:16" ht="18" customHeight="1" thickBot="1">
      <c r="A16" s="103" t="s">
        <v>20</v>
      </c>
      <c r="B16" s="101" t="s">
        <v>109</v>
      </c>
      <c r="C16" s="34">
        <f aca="true" t="shared" si="1" ref="C16:N16">SUM(C7:C15)</f>
        <v>451365</v>
      </c>
      <c r="D16" s="34">
        <f t="shared" si="1"/>
        <v>451353</v>
      </c>
      <c r="E16" s="34">
        <f t="shared" si="1"/>
        <v>575617</v>
      </c>
      <c r="F16" s="34">
        <f t="shared" si="1"/>
        <v>451353</v>
      </c>
      <c r="G16" s="34">
        <f t="shared" si="1"/>
        <v>451353</v>
      </c>
      <c r="H16" s="34">
        <f t="shared" si="1"/>
        <v>451353</v>
      </c>
      <c r="I16" s="34">
        <f t="shared" si="1"/>
        <v>451353</v>
      </c>
      <c r="J16" s="34">
        <f t="shared" si="1"/>
        <v>451354</v>
      </c>
      <c r="K16" s="34">
        <f t="shared" si="1"/>
        <v>575618</v>
      </c>
      <c r="L16" s="34">
        <f t="shared" si="1"/>
        <v>451354</v>
      </c>
      <c r="M16" s="34">
        <f t="shared" si="1"/>
        <v>451354</v>
      </c>
      <c r="N16" s="34">
        <f t="shared" si="1"/>
        <v>451512</v>
      </c>
      <c r="O16" s="37">
        <f t="shared" si="0"/>
        <v>5664939</v>
      </c>
      <c r="P16" s="20" t="e">
        <f>SUM(P7:P15)</f>
        <v>#REF!</v>
      </c>
    </row>
    <row r="17" spans="1:15" ht="12.75">
      <c r="A17" s="103" t="s">
        <v>110</v>
      </c>
      <c r="B17" s="98" t="s">
        <v>111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7" ht="12.75">
      <c r="A18" s="103" t="s">
        <v>112</v>
      </c>
      <c r="B18" s="99" t="s">
        <v>113</v>
      </c>
      <c r="C18" s="30">
        <v>88571</v>
      </c>
      <c r="D18" s="30">
        <v>88571</v>
      </c>
      <c r="E18" s="30">
        <v>88571</v>
      </c>
      <c r="F18" s="30">
        <v>88571</v>
      </c>
      <c r="G18" s="30">
        <v>88571</v>
      </c>
      <c r="H18" s="30">
        <v>88572</v>
      </c>
      <c r="I18" s="30">
        <v>88572</v>
      </c>
      <c r="J18" s="30">
        <v>88572</v>
      </c>
      <c r="K18" s="30">
        <v>88572</v>
      </c>
      <c r="L18" s="30">
        <v>88572</v>
      </c>
      <c r="M18" s="30">
        <v>88572</v>
      </c>
      <c r="N18" s="30">
        <v>88572</v>
      </c>
      <c r="O18" s="31">
        <f t="shared" si="0"/>
        <v>1062859</v>
      </c>
      <c r="P18" s="20" t="e">
        <f>#REF!</f>
        <v>#REF!</v>
      </c>
      <c r="Q18" s="210"/>
    </row>
    <row r="19" spans="1:16" ht="12.75">
      <c r="A19" s="103" t="s">
        <v>114</v>
      </c>
      <c r="B19" s="99" t="s">
        <v>57</v>
      </c>
      <c r="C19" s="30">
        <v>21022</v>
      </c>
      <c r="D19" s="30">
        <v>21022</v>
      </c>
      <c r="E19" s="30">
        <v>21022</v>
      </c>
      <c r="F19" s="30">
        <v>21021</v>
      </c>
      <c r="G19" s="30">
        <v>21021</v>
      </c>
      <c r="H19" s="30">
        <v>21021</v>
      </c>
      <c r="I19" s="30">
        <v>21021</v>
      </c>
      <c r="J19" s="30">
        <v>21021</v>
      </c>
      <c r="K19" s="30">
        <v>21021</v>
      </c>
      <c r="L19" s="30">
        <v>21021</v>
      </c>
      <c r="M19" s="30">
        <v>21021</v>
      </c>
      <c r="N19" s="30">
        <v>21021</v>
      </c>
      <c r="O19" s="31">
        <f t="shared" si="0"/>
        <v>252255</v>
      </c>
      <c r="P19" s="20" t="e">
        <f>#REF!</f>
        <v>#REF!</v>
      </c>
    </row>
    <row r="20" spans="1:16" ht="12.75">
      <c r="A20" s="103" t="s">
        <v>115</v>
      </c>
      <c r="B20" s="99" t="s">
        <v>116</v>
      </c>
      <c r="C20" s="30">
        <v>100000</v>
      </c>
      <c r="D20" s="30">
        <v>100000</v>
      </c>
      <c r="E20" s="30">
        <v>200000</v>
      </c>
      <c r="F20" s="30">
        <v>100000</v>
      </c>
      <c r="G20" s="30">
        <v>100000</v>
      </c>
      <c r="H20" s="30">
        <v>100000</v>
      </c>
      <c r="I20" s="30">
        <v>100000</v>
      </c>
      <c r="J20" s="30">
        <v>100000</v>
      </c>
      <c r="K20" s="30">
        <v>200000</v>
      </c>
      <c r="L20" s="30">
        <v>100000</v>
      </c>
      <c r="M20" s="30">
        <v>100000</v>
      </c>
      <c r="N20" s="30">
        <v>168254</v>
      </c>
      <c r="O20" s="31">
        <f t="shared" si="0"/>
        <v>1468254</v>
      </c>
      <c r="P20" s="20" t="e">
        <f>#REF!+#REF!+#REF!+#REF!+#REF!+#REF!</f>
        <v>#REF!</v>
      </c>
    </row>
    <row r="21" spans="1:16" ht="12.75">
      <c r="A21" s="103" t="s">
        <v>117</v>
      </c>
      <c r="B21" s="99" t="s">
        <v>121</v>
      </c>
      <c r="C21" s="30">
        <v>59</v>
      </c>
      <c r="D21" s="30">
        <v>59</v>
      </c>
      <c r="E21" s="30">
        <v>59</v>
      </c>
      <c r="F21" s="30">
        <v>59</v>
      </c>
      <c r="G21" s="30">
        <v>58</v>
      </c>
      <c r="H21" s="30">
        <v>58</v>
      </c>
      <c r="I21" s="30">
        <v>58</v>
      </c>
      <c r="J21" s="30">
        <v>58</v>
      </c>
      <c r="K21" s="30">
        <v>58</v>
      </c>
      <c r="L21" s="30">
        <v>58</v>
      </c>
      <c r="M21" s="30">
        <v>58</v>
      </c>
      <c r="N21" s="30">
        <v>58</v>
      </c>
      <c r="O21" s="31">
        <f t="shared" si="0"/>
        <v>700</v>
      </c>
      <c r="P21" s="20" t="e">
        <f>#REF!</f>
        <v>#REF!</v>
      </c>
    </row>
    <row r="22" spans="1:15" ht="12.75">
      <c r="A22" s="103" t="s">
        <v>118</v>
      </c>
      <c r="B22" s="99" t="s">
        <v>119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>
        <f t="shared" si="0"/>
        <v>0</v>
      </c>
    </row>
    <row r="23" spans="1:16" ht="12.75">
      <c r="A23" s="103" t="s">
        <v>120</v>
      </c>
      <c r="B23" s="99" t="s">
        <v>153</v>
      </c>
      <c r="C23" s="30">
        <v>167349</v>
      </c>
      <c r="D23" s="30">
        <v>167349</v>
      </c>
      <c r="E23" s="30">
        <v>167349</v>
      </c>
      <c r="F23" s="30">
        <v>167349</v>
      </c>
      <c r="G23" s="30">
        <v>167349</v>
      </c>
      <c r="H23" s="30">
        <v>167349</v>
      </c>
      <c r="I23" s="30">
        <v>167349</v>
      </c>
      <c r="J23" s="30">
        <v>167349</v>
      </c>
      <c r="K23" s="30">
        <v>167349</v>
      </c>
      <c r="L23" s="30">
        <v>167349</v>
      </c>
      <c r="M23" s="30">
        <v>167348</v>
      </c>
      <c r="N23" s="30">
        <v>167348</v>
      </c>
      <c r="O23" s="31">
        <f t="shared" si="0"/>
        <v>2008186</v>
      </c>
      <c r="P23" s="20" t="e">
        <f>#REF!</f>
        <v>#REF!</v>
      </c>
    </row>
    <row r="24" spans="1:16" ht="12.75">
      <c r="A24" s="103" t="s">
        <v>122</v>
      </c>
      <c r="B24" s="99" t="s">
        <v>91</v>
      </c>
      <c r="C24" s="30">
        <v>10000</v>
      </c>
      <c r="D24" s="30">
        <v>10000</v>
      </c>
      <c r="E24" s="30">
        <v>10000</v>
      </c>
      <c r="F24" s="30">
        <v>10000</v>
      </c>
      <c r="G24" s="30">
        <v>10000</v>
      </c>
      <c r="H24" s="30">
        <v>10000</v>
      </c>
      <c r="I24" s="30">
        <v>10000</v>
      </c>
      <c r="J24" s="30">
        <v>10000</v>
      </c>
      <c r="K24" s="30">
        <v>10000</v>
      </c>
      <c r="L24" s="30">
        <v>10000</v>
      </c>
      <c r="M24" s="30">
        <v>10000</v>
      </c>
      <c r="N24" s="30">
        <v>616645</v>
      </c>
      <c r="O24" s="31">
        <f t="shared" si="0"/>
        <v>726645</v>
      </c>
      <c r="P24" s="20" t="e">
        <f>#REF!</f>
        <v>#REF!</v>
      </c>
    </row>
    <row r="25" spans="1:16" ht="13.5" thickBot="1">
      <c r="A25" s="103" t="s">
        <v>123</v>
      </c>
      <c r="B25" s="99" t="s">
        <v>124</v>
      </c>
      <c r="C25" s="30">
        <v>12170</v>
      </c>
      <c r="D25" s="30">
        <v>12170</v>
      </c>
      <c r="E25" s="30">
        <v>12170</v>
      </c>
      <c r="F25" s="30">
        <v>12170</v>
      </c>
      <c r="G25" s="30">
        <v>12170</v>
      </c>
      <c r="H25" s="30">
        <v>12170</v>
      </c>
      <c r="I25" s="30">
        <v>12170</v>
      </c>
      <c r="J25" s="30">
        <v>12170</v>
      </c>
      <c r="K25" s="30">
        <v>12170</v>
      </c>
      <c r="L25" s="30">
        <v>12170</v>
      </c>
      <c r="M25" s="30">
        <v>12170</v>
      </c>
      <c r="N25" s="30">
        <v>12170</v>
      </c>
      <c r="O25" s="31">
        <f t="shared" si="0"/>
        <v>146040</v>
      </c>
      <c r="P25" s="20" t="e">
        <f>#REF!</f>
        <v>#REF!</v>
      </c>
    </row>
    <row r="26" spans="1:16" ht="18" customHeight="1" thickBot="1">
      <c r="A26" s="104" t="s">
        <v>125</v>
      </c>
      <c r="B26" s="101" t="s">
        <v>126</v>
      </c>
      <c r="C26" s="34">
        <f aca="true" t="shared" si="2" ref="C26:O26">SUM(C18:C25)</f>
        <v>399171</v>
      </c>
      <c r="D26" s="34">
        <f t="shared" si="2"/>
        <v>399171</v>
      </c>
      <c r="E26" s="34">
        <f t="shared" si="2"/>
        <v>499171</v>
      </c>
      <c r="F26" s="34">
        <f t="shared" si="2"/>
        <v>399170</v>
      </c>
      <c r="G26" s="34">
        <f t="shared" si="2"/>
        <v>399169</v>
      </c>
      <c r="H26" s="34">
        <f t="shared" si="2"/>
        <v>399170</v>
      </c>
      <c r="I26" s="34">
        <f t="shared" si="2"/>
        <v>399170</v>
      </c>
      <c r="J26" s="34">
        <f t="shared" si="2"/>
        <v>399170</v>
      </c>
      <c r="K26" s="34">
        <f t="shared" si="2"/>
        <v>499170</v>
      </c>
      <c r="L26" s="34">
        <f t="shared" si="2"/>
        <v>399170</v>
      </c>
      <c r="M26" s="34">
        <f t="shared" si="2"/>
        <v>399169</v>
      </c>
      <c r="N26" s="34">
        <f t="shared" si="2"/>
        <v>1074068</v>
      </c>
      <c r="O26" s="37">
        <f t="shared" si="2"/>
        <v>5664939</v>
      </c>
      <c r="P26" s="20" t="e">
        <f>SUM(P18:P25)</f>
        <v>#REF!</v>
      </c>
    </row>
    <row r="27" spans="1:2" ht="12.75">
      <c r="A27" s="38"/>
      <c r="B27" s="39"/>
    </row>
    <row r="28" spans="1:2" ht="12.75">
      <c r="A28" s="38"/>
      <c r="B28" s="39"/>
    </row>
    <row r="29" ht="12.75">
      <c r="B29" s="39"/>
    </row>
    <row r="30" ht="12.75">
      <c r="B30" s="39"/>
    </row>
    <row r="31" ht="12.75">
      <c r="B31" s="39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&amp;L&amp;8 4. számú tájékoztató tábla&amp;C&amp;"Arial,Félkövér"&amp;12
Előirányzat felhasználási ütemterv
&amp;R
adatok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4"/>
  <sheetViews>
    <sheetView zoomScale="85" zoomScaleNormal="85" workbookViewId="0" topLeftCell="A1">
      <selection activeCell="M23" sqref="M23"/>
    </sheetView>
  </sheetViews>
  <sheetFormatPr defaultColWidth="9.00390625" defaultRowHeight="18" customHeight="1"/>
  <cols>
    <col min="1" max="1" width="28.875" style="492" bestFit="1" customWidth="1"/>
    <col min="2" max="2" width="10.00390625" style="492" customWidth="1"/>
    <col min="3" max="4" width="11.625" style="492" customWidth="1"/>
    <col min="5" max="5" width="9.00390625" style="492" customWidth="1"/>
    <col min="6" max="6" width="8.375" style="492" customWidth="1"/>
    <col min="7" max="7" width="11.25390625" style="492" customWidth="1"/>
    <col min="8" max="8" width="11.625" style="492" customWidth="1"/>
    <col min="9" max="9" width="11.00390625" style="492" customWidth="1"/>
    <col min="10" max="10" width="10.375" style="492" customWidth="1"/>
    <col min="11" max="11" width="9.00390625" style="492" customWidth="1"/>
    <col min="12" max="16384" width="11.625" style="492" customWidth="1"/>
  </cols>
  <sheetData>
    <row r="4" spans="9:10" ht="18" customHeight="1" thickBot="1">
      <c r="I4" s="856" t="s">
        <v>159</v>
      </c>
      <c r="J4" s="856"/>
    </row>
    <row r="5" spans="1:10" ht="18" customHeight="1">
      <c r="A5" s="569" t="s">
        <v>671</v>
      </c>
      <c r="B5" s="551"/>
      <c r="C5" s="551"/>
      <c r="D5" s="552"/>
      <c r="E5" s="551"/>
      <c r="F5" s="553"/>
      <c r="G5" s="551"/>
      <c r="H5" s="558"/>
      <c r="I5" s="559"/>
      <c r="J5" s="554"/>
    </row>
    <row r="6" spans="1:11" ht="18" customHeight="1">
      <c r="A6" s="570" t="s">
        <v>485</v>
      </c>
      <c r="B6" s="857" t="s">
        <v>486</v>
      </c>
      <c r="C6" s="857"/>
      <c r="D6" s="857"/>
      <c r="E6" s="857"/>
      <c r="F6" s="857"/>
      <c r="G6" s="857"/>
      <c r="H6" s="858"/>
      <c r="I6" s="859" t="s">
        <v>487</v>
      </c>
      <c r="J6" s="860"/>
      <c r="K6" s="493"/>
    </row>
    <row r="7" spans="1:10" ht="13.5" customHeight="1">
      <c r="A7" s="570"/>
      <c r="B7" s="550"/>
      <c r="C7" s="550"/>
      <c r="D7" s="550"/>
      <c r="E7" s="541"/>
      <c r="F7" s="549"/>
      <c r="G7" s="550"/>
      <c r="H7" s="584"/>
      <c r="I7" s="555"/>
      <c r="J7" s="557"/>
    </row>
    <row r="8" spans="1:10" s="805" customFormat="1" ht="25.5" customHeight="1">
      <c r="A8" s="802" t="s">
        <v>488</v>
      </c>
      <c r="B8" s="861" t="s">
        <v>489</v>
      </c>
      <c r="C8" s="861"/>
      <c r="D8" s="861"/>
      <c r="E8" s="861"/>
      <c r="F8" s="861" t="s">
        <v>769</v>
      </c>
      <c r="G8" s="861"/>
      <c r="H8" s="862"/>
      <c r="I8" s="803" t="s">
        <v>489</v>
      </c>
      <c r="J8" s="804" t="s">
        <v>769</v>
      </c>
    </row>
    <row r="9" spans="1:10" s="811" customFormat="1" ht="34.5" customHeight="1">
      <c r="A9" s="806"/>
      <c r="B9" s="807" t="s">
        <v>491</v>
      </c>
      <c r="C9" s="807" t="s">
        <v>492</v>
      </c>
      <c r="D9" s="808" t="s">
        <v>493</v>
      </c>
      <c r="E9" s="812" t="s">
        <v>494</v>
      </c>
      <c r="F9" s="807" t="s">
        <v>495</v>
      </c>
      <c r="G9" s="813" t="s">
        <v>496</v>
      </c>
      <c r="H9" s="814" t="s">
        <v>497</v>
      </c>
      <c r="I9" s="809"/>
      <c r="J9" s="810"/>
    </row>
    <row r="10" spans="1:11" ht="14.25" customHeight="1">
      <c r="A10" s="572" t="s">
        <v>498</v>
      </c>
      <c r="B10" s="561">
        <v>9790</v>
      </c>
      <c r="C10" s="560"/>
      <c r="D10" s="586">
        <f aca="true" t="shared" si="0" ref="D10:D27">C10+B10</f>
        <v>9790</v>
      </c>
      <c r="E10" s="562"/>
      <c r="F10" s="563"/>
      <c r="G10" s="562">
        <v>9790</v>
      </c>
      <c r="H10" s="588">
        <f aca="true" t="shared" si="1" ref="H10:H26">E10+F10+G10</f>
        <v>9790</v>
      </c>
      <c r="I10" s="578">
        <v>6860</v>
      </c>
      <c r="J10" s="579">
        <v>6860</v>
      </c>
      <c r="K10" s="494"/>
    </row>
    <row r="11" spans="1:11" ht="14.25" customHeight="1">
      <c r="A11" s="572" t="s">
        <v>499</v>
      </c>
      <c r="B11" s="564">
        <v>1000</v>
      </c>
      <c r="C11" s="565"/>
      <c r="D11" s="586">
        <f t="shared" si="0"/>
        <v>1000</v>
      </c>
      <c r="E11" s="562"/>
      <c r="F11" s="562"/>
      <c r="G11" s="562">
        <v>1000</v>
      </c>
      <c r="H11" s="588">
        <f t="shared" si="1"/>
        <v>1000</v>
      </c>
      <c r="I11" s="578">
        <v>0</v>
      </c>
      <c r="J11" s="579"/>
      <c r="K11" s="494"/>
    </row>
    <row r="12" spans="1:11" ht="14.25" customHeight="1">
      <c r="A12" s="573" t="s">
        <v>500</v>
      </c>
      <c r="B12" s="562"/>
      <c r="C12" s="562">
        <v>274237</v>
      </c>
      <c r="D12" s="586">
        <f t="shared" si="0"/>
        <v>274237</v>
      </c>
      <c r="E12" s="562">
        <v>193625</v>
      </c>
      <c r="F12" s="562">
        <v>26641</v>
      </c>
      <c r="G12" s="562">
        <v>63971</v>
      </c>
      <c r="H12" s="588">
        <f t="shared" si="1"/>
        <v>284237</v>
      </c>
      <c r="I12" s="578"/>
      <c r="J12" s="579"/>
      <c r="K12" s="494"/>
    </row>
    <row r="13" spans="1:11" ht="14.25" customHeight="1">
      <c r="A13" s="573" t="s">
        <v>501</v>
      </c>
      <c r="B13" s="562"/>
      <c r="C13" s="562">
        <v>38760</v>
      </c>
      <c r="D13" s="586">
        <f t="shared" si="0"/>
        <v>38760</v>
      </c>
      <c r="E13" s="562">
        <v>42688</v>
      </c>
      <c r="F13" s="562">
        <v>5763</v>
      </c>
      <c r="G13" s="562">
        <v>5470</v>
      </c>
      <c r="H13" s="588">
        <f t="shared" si="1"/>
        <v>53921</v>
      </c>
      <c r="I13" s="578"/>
      <c r="J13" s="579"/>
      <c r="K13" s="494"/>
    </row>
    <row r="14" spans="1:11" ht="14.25" customHeight="1">
      <c r="A14" s="574" t="s">
        <v>517</v>
      </c>
      <c r="B14" s="562"/>
      <c r="C14" s="562"/>
      <c r="D14" s="586">
        <f t="shared" si="0"/>
        <v>0</v>
      </c>
      <c r="E14" s="562">
        <v>23517</v>
      </c>
      <c r="F14" s="562">
        <v>6290</v>
      </c>
      <c r="G14" s="562"/>
      <c r="H14" s="588">
        <f t="shared" si="1"/>
        <v>29807</v>
      </c>
      <c r="I14" s="578"/>
      <c r="J14" s="579"/>
      <c r="K14" s="494"/>
    </row>
    <row r="15" spans="1:11" ht="14.25" customHeight="1">
      <c r="A15" s="574" t="s">
        <v>502</v>
      </c>
      <c r="B15" s="562"/>
      <c r="C15" s="562"/>
      <c r="D15" s="586">
        <f t="shared" si="0"/>
        <v>0</v>
      </c>
      <c r="E15" s="562"/>
      <c r="F15" s="562"/>
      <c r="G15" s="562">
        <v>50561</v>
      </c>
      <c r="H15" s="588">
        <f t="shared" si="1"/>
        <v>50561</v>
      </c>
      <c r="I15" s="578"/>
      <c r="J15" s="579"/>
      <c r="K15" s="494"/>
    </row>
    <row r="16" spans="1:11" ht="14.25" customHeight="1">
      <c r="A16" s="574" t="s">
        <v>503</v>
      </c>
      <c r="B16" s="562">
        <v>39200</v>
      </c>
      <c r="C16" s="562">
        <v>36865</v>
      </c>
      <c r="D16" s="586">
        <f t="shared" si="0"/>
        <v>76065</v>
      </c>
      <c r="E16" s="562">
        <v>57734</v>
      </c>
      <c r="F16" s="562">
        <v>16650</v>
      </c>
      <c r="G16" s="562">
        <v>456469</v>
      </c>
      <c r="H16" s="588">
        <f t="shared" si="1"/>
        <v>530853</v>
      </c>
      <c r="I16" s="578">
        <v>76500</v>
      </c>
      <c r="J16" s="579">
        <v>75000</v>
      </c>
      <c r="K16" s="494"/>
    </row>
    <row r="17" spans="1:11" ht="14.25" customHeight="1">
      <c r="A17" s="574" t="s">
        <v>504</v>
      </c>
      <c r="B17" s="562"/>
      <c r="C17" s="562">
        <v>266202</v>
      </c>
      <c r="D17" s="586">
        <f t="shared" si="0"/>
        <v>266202</v>
      </c>
      <c r="E17" s="562"/>
      <c r="F17" s="562"/>
      <c r="G17" s="562">
        <v>53900</v>
      </c>
      <c r="H17" s="588">
        <f t="shared" si="1"/>
        <v>53900</v>
      </c>
      <c r="I17" s="578"/>
      <c r="J17" s="579"/>
      <c r="K17" s="494"/>
    </row>
    <row r="18" spans="1:11" ht="14.25" customHeight="1">
      <c r="A18" s="574" t="s">
        <v>505</v>
      </c>
      <c r="B18" s="562"/>
      <c r="C18" s="562"/>
      <c r="D18" s="586">
        <f t="shared" si="0"/>
        <v>0</v>
      </c>
      <c r="E18" s="562"/>
      <c r="F18" s="562"/>
      <c r="G18" s="562">
        <v>101800</v>
      </c>
      <c r="H18" s="588">
        <f t="shared" si="1"/>
        <v>101800</v>
      </c>
      <c r="I18" s="578">
        <v>9000</v>
      </c>
      <c r="J18" s="579"/>
      <c r="K18" s="494"/>
    </row>
    <row r="19" spans="1:11" ht="14.25" customHeight="1">
      <c r="A19" s="574" t="s">
        <v>506</v>
      </c>
      <c r="B19" s="562">
        <v>0</v>
      </c>
      <c r="C19" s="562"/>
      <c r="D19" s="586">
        <f t="shared" si="0"/>
        <v>0</v>
      </c>
      <c r="E19" s="562">
        <v>2450</v>
      </c>
      <c r="F19" s="562">
        <v>640</v>
      </c>
      <c r="G19" s="562">
        <v>300</v>
      </c>
      <c r="H19" s="588">
        <f t="shared" si="1"/>
        <v>3390</v>
      </c>
      <c r="I19" s="578"/>
      <c r="J19" s="579"/>
      <c r="K19" s="494"/>
    </row>
    <row r="20" spans="1:11" ht="14.25" customHeight="1">
      <c r="A20" s="574" t="s">
        <v>507</v>
      </c>
      <c r="B20" s="562"/>
      <c r="C20" s="562"/>
      <c r="D20" s="586">
        <f t="shared" si="0"/>
        <v>0</v>
      </c>
      <c r="E20" s="562">
        <v>6222</v>
      </c>
      <c r="F20" s="562">
        <v>1650</v>
      </c>
      <c r="G20" s="562">
        <v>9883</v>
      </c>
      <c r="H20" s="588">
        <f t="shared" si="1"/>
        <v>17755</v>
      </c>
      <c r="I20" s="578"/>
      <c r="J20" s="579"/>
      <c r="K20" s="494"/>
    </row>
    <row r="21" spans="1:11" ht="14.25" customHeight="1">
      <c r="A21" s="574" t="s">
        <v>508</v>
      </c>
      <c r="B21" s="562"/>
      <c r="C21" s="562"/>
      <c r="D21" s="586">
        <f t="shared" si="0"/>
        <v>0</v>
      </c>
      <c r="E21" s="562">
        <v>9950</v>
      </c>
      <c r="F21" s="562">
        <v>2565</v>
      </c>
      <c r="G21" s="562">
        <v>31978</v>
      </c>
      <c r="H21" s="588">
        <f t="shared" si="1"/>
        <v>44493</v>
      </c>
      <c r="I21" s="578"/>
      <c r="J21" s="579"/>
      <c r="K21" s="494"/>
    </row>
    <row r="22" spans="1:11" ht="14.25" customHeight="1">
      <c r="A22" s="574" t="s">
        <v>509</v>
      </c>
      <c r="B22" s="562"/>
      <c r="C22" s="562"/>
      <c r="D22" s="586">
        <f t="shared" si="0"/>
        <v>0</v>
      </c>
      <c r="E22" s="562"/>
      <c r="F22" s="562"/>
      <c r="G22" s="562">
        <v>1810</v>
      </c>
      <c r="H22" s="588">
        <f t="shared" si="1"/>
        <v>1810</v>
      </c>
      <c r="I22" s="578"/>
      <c r="J22" s="579"/>
      <c r="K22" s="494"/>
    </row>
    <row r="23" spans="1:11" ht="14.25" customHeight="1">
      <c r="A23" s="574" t="s">
        <v>518</v>
      </c>
      <c r="B23" s="562"/>
      <c r="C23" s="562"/>
      <c r="D23" s="586">
        <f t="shared" si="0"/>
        <v>0</v>
      </c>
      <c r="E23" s="562">
        <v>9010</v>
      </c>
      <c r="F23" s="562">
        <v>2832</v>
      </c>
      <c r="G23" s="562"/>
      <c r="H23" s="588">
        <f t="shared" si="1"/>
        <v>11842</v>
      </c>
      <c r="I23" s="578"/>
      <c r="J23" s="579"/>
      <c r="K23" s="494"/>
    </row>
    <row r="24" spans="1:11" ht="14.25" customHeight="1">
      <c r="A24" s="574" t="s">
        <v>519</v>
      </c>
      <c r="B24" s="562">
        <v>51107</v>
      </c>
      <c r="C24" s="562"/>
      <c r="D24" s="586">
        <f t="shared" si="0"/>
        <v>51107</v>
      </c>
      <c r="E24" s="562">
        <v>6778</v>
      </c>
      <c r="F24" s="562">
        <v>2140</v>
      </c>
      <c r="G24" s="562"/>
      <c r="H24" s="588">
        <f t="shared" si="1"/>
        <v>8918</v>
      </c>
      <c r="I24" s="578"/>
      <c r="J24" s="579"/>
      <c r="K24" s="494"/>
    </row>
    <row r="25" spans="1:11" ht="27" customHeight="1">
      <c r="A25" s="575" t="s">
        <v>672</v>
      </c>
      <c r="B25" s="562">
        <v>1012380</v>
      </c>
      <c r="C25" s="562"/>
      <c r="D25" s="586">
        <f t="shared" si="0"/>
        <v>1012380</v>
      </c>
      <c r="E25" s="562"/>
      <c r="F25" s="562"/>
      <c r="G25" s="562"/>
      <c r="H25" s="588">
        <f t="shared" si="1"/>
        <v>0</v>
      </c>
      <c r="I25" s="578"/>
      <c r="J25" s="579"/>
      <c r="K25" s="494"/>
    </row>
    <row r="26" spans="1:11" ht="14.25" customHeight="1">
      <c r="A26" s="576" t="s">
        <v>673</v>
      </c>
      <c r="B26" s="562"/>
      <c r="C26" s="562"/>
      <c r="D26" s="586">
        <f t="shared" si="0"/>
        <v>0</v>
      </c>
      <c r="E26" s="562"/>
      <c r="F26" s="562"/>
      <c r="G26" s="562">
        <v>1850</v>
      </c>
      <c r="H26" s="588">
        <f t="shared" si="1"/>
        <v>1850</v>
      </c>
      <c r="I26" s="578"/>
      <c r="J26" s="579"/>
      <c r="K26" s="494"/>
    </row>
    <row r="27" spans="1:11" ht="14.25" customHeight="1">
      <c r="A27" s="590" t="s">
        <v>510</v>
      </c>
      <c r="B27" s="586">
        <f>SUM(B10:B26)</f>
        <v>1113477</v>
      </c>
      <c r="C27" s="586">
        <f>SUM(C10:C26)</f>
        <v>616064</v>
      </c>
      <c r="D27" s="586">
        <f t="shared" si="0"/>
        <v>1729541</v>
      </c>
      <c r="E27" s="586">
        <f aca="true" t="shared" si="2" ref="E27:J27">SUM(E10:E26)</f>
        <v>351974</v>
      </c>
      <c r="F27" s="586">
        <f t="shared" si="2"/>
        <v>65171</v>
      </c>
      <c r="G27" s="586">
        <f t="shared" si="2"/>
        <v>788782</v>
      </c>
      <c r="H27" s="588">
        <f t="shared" si="2"/>
        <v>1205927</v>
      </c>
      <c r="I27" s="591">
        <f t="shared" si="2"/>
        <v>92360</v>
      </c>
      <c r="J27" s="592">
        <f t="shared" si="2"/>
        <v>81860</v>
      </c>
      <c r="K27" s="494"/>
    </row>
    <row r="28" spans="1:11" ht="14.25" customHeight="1">
      <c r="A28" s="574" t="s">
        <v>511</v>
      </c>
      <c r="B28" s="562"/>
      <c r="C28" s="562"/>
      <c r="D28" s="586">
        <f>I27</f>
        <v>92360</v>
      </c>
      <c r="E28" s="562"/>
      <c r="F28" s="562"/>
      <c r="G28" s="562"/>
      <c r="H28" s="588">
        <f>J27</f>
        <v>81860</v>
      </c>
      <c r="I28" s="578"/>
      <c r="J28" s="579"/>
      <c r="K28" s="494"/>
    </row>
    <row r="29" spans="1:11" ht="14.25" customHeight="1" thickBot="1">
      <c r="A29" s="593" t="s">
        <v>510</v>
      </c>
      <c r="B29" s="594"/>
      <c r="C29" s="594"/>
      <c r="D29" s="587">
        <f>D27+D28</f>
        <v>1821901</v>
      </c>
      <c r="E29" s="594"/>
      <c r="F29" s="594"/>
      <c r="G29" s="594"/>
      <c r="H29" s="589">
        <f>H27+H28</f>
        <v>1287787</v>
      </c>
      <c r="I29" s="595"/>
      <c r="J29" s="596"/>
      <c r="K29" s="494"/>
    </row>
    <row r="30" spans="1:11" ht="14.25" customHeight="1">
      <c r="A30" s="580"/>
      <c r="B30" s="581"/>
      <c r="C30" s="581"/>
      <c r="D30" s="582"/>
      <c r="E30" s="581"/>
      <c r="F30" s="581"/>
      <c r="G30" s="581"/>
      <c r="H30" s="583"/>
      <c r="I30" s="585"/>
      <c r="J30" s="585"/>
      <c r="K30" s="494"/>
    </row>
    <row r="31" spans="3:11" ht="24.75" customHeight="1">
      <c r="C31" s="495"/>
      <c r="D31" s="495"/>
      <c r="K31" s="494"/>
    </row>
    <row r="32" ht="14.25" customHeight="1">
      <c r="K32" s="494"/>
    </row>
    <row r="33" ht="16.5" customHeight="1">
      <c r="K33" s="494"/>
    </row>
    <row r="34" ht="13.5" customHeight="1">
      <c r="K34" s="496"/>
    </row>
  </sheetData>
  <mergeCells count="5">
    <mergeCell ref="I4:J4"/>
    <mergeCell ref="B6:H6"/>
    <mergeCell ref="I6:J6"/>
    <mergeCell ref="B8:E8"/>
    <mergeCell ref="F8:H8"/>
  </mergeCells>
  <printOptions/>
  <pageMargins left="0.61" right="0.19652777777777777" top="0.26" bottom="0.19652777777777777" header="0.42" footer="0.5118055555555555"/>
  <pageSetup firstPageNumber="1" useFirstPageNumber="1" fitToHeight="1" fitToWidth="1" horizontalDpi="300" verticalDpi="300" orientation="landscape" paperSize="9" r:id="rId1"/>
  <headerFooter alignWithMargins="0">
    <oddHeader>&amp;L5. számú tájékoztató tábla
&amp;C
&amp;"Arial CE,Félkövér"&amp;12Önkormányzati szakfeladatos összesítő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7"/>
  <sheetViews>
    <sheetView workbookViewId="0" topLeftCell="A1">
      <selection activeCell="K17" sqref="K17"/>
    </sheetView>
  </sheetViews>
  <sheetFormatPr defaultColWidth="9.00390625" defaultRowHeight="21.75" customHeight="1"/>
  <cols>
    <col min="1" max="1" width="24.75390625" style="492" customWidth="1"/>
    <col min="2" max="3" width="9.875" style="492" customWidth="1"/>
    <col min="4" max="7" width="11.625" style="492" customWidth="1"/>
    <col min="8" max="8" width="11.125" style="492" customWidth="1"/>
    <col min="9" max="9" width="11.625" style="492" customWidth="1"/>
    <col min="10" max="10" width="12.125" style="492" customWidth="1"/>
    <col min="11" max="11" width="10.75390625" style="492" customWidth="1"/>
    <col min="12" max="16384" width="11.625" style="492" customWidth="1"/>
  </cols>
  <sheetData>
    <row r="4" spans="10:11" ht="21.75" customHeight="1" thickBot="1">
      <c r="J4" s="856" t="s">
        <v>159</v>
      </c>
      <c r="K4" s="856"/>
    </row>
    <row r="5" spans="1:11" ht="21.75" customHeight="1">
      <c r="A5" s="599"/>
      <c r="B5" s="559"/>
      <c r="C5" s="551"/>
      <c r="D5" s="551"/>
      <c r="E5" s="551"/>
      <c r="F5" s="553" t="s">
        <v>595</v>
      </c>
      <c r="G5" s="551"/>
      <c r="H5" s="551"/>
      <c r="I5" s="554"/>
      <c r="J5" s="566"/>
      <c r="K5" s="554"/>
    </row>
    <row r="6" spans="1:12" ht="21.75" customHeight="1">
      <c r="A6" s="600" t="s">
        <v>513</v>
      </c>
      <c r="B6" s="555"/>
      <c r="C6" s="857" t="s">
        <v>486</v>
      </c>
      <c r="D6" s="857"/>
      <c r="E6" s="857"/>
      <c r="F6" s="857"/>
      <c r="G6" s="857"/>
      <c r="H6" s="857"/>
      <c r="I6" s="860"/>
      <c r="J6" s="863" t="s">
        <v>487</v>
      </c>
      <c r="K6" s="860"/>
      <c r="L6" s="493"/>
    </row>
    <row r="7" spans="1:11" ht="21.75" customHeight="1">
      <c r="A7" s="570"/>
      <c r="B7" s="555"/>
      <c r="C7" s="550"/>
      <c r="D7" s="550"/>
      <c r="E7" s="541"/>
      <c r="F7" s="549"/>
      <c r="G7" s="550"/>
      <c r="H7" s="550"/>
      <c r="I7" s="557"/>
      <c r="J7" s="568"/>
      <c r="K7" s="557"/>
    </row>
    <row r="8" spans="1:11" ht="21.75" customHeight="1">
      <c r="A8" s="571"/>
      <c r="B8" s="859" t="s">
        <v>514</v>
      </c>
      <c r="C8" s="857"/>
      <c r="D8" s="857"/>
      <c r="E8" s="857"/>
      <c r="F8" s="857" t="s">
        <v>51</v>
      </c>
      <c r="G8" s="857"/>
      <c r="H8" s="857"/>
      <c r="I8" s="860"/>
      <c r="J8" s="567" t="s">
        <v>514</v>
      </c>
      <c r="K8" s="556" t="s">
        <v>490</v>
      </c>
    </row>
    <row r="9" spans="1:11" s="616" customFormat="1" ht="28.5" customHeight="1">
      <c r="A9" s="609"/>
      <c r="B9" s="610" t="s">
        <v>491</v>
      </c>
      <c r="C9" s="611" t="s">
        <v>719</v>
      </c>
      <c r="D9" s="611" t="s">
        <v>741</v>
      </c>
      <c r="E9" s="612" t="s">
        <v>493</v>
      </c>
      <c r="F9" s="597" t="s">
        <v>494</v>
      </c>
      <c r="G9" s="597" t="s">
        <v>495</v>
      </c>
      <c r="H9" s="597" t="s">
        <v>515</v>
      </c>
      <c r="I9" s="613" t="s">
        <v>497</v>
      </c>
      <c r="J9" s="614"/>
      <c r="K9" s="615"/>
    </row>
    <row r="10" spans="1:13" ht="21.75" customHeight="1">
      <c r="A10" s="574" t="s">
        <v>516</v>
      </c>
      <c r="B10" s="601">
        <v>7900</v>
      </c>
      <c r="C10" s="598"/>
      <c r="D10" s="598">
        <v>350965</v>
      </c>
      <c r="E10" s="586">
        <f>B10+C10+D10</f>
        <v>358865</v>
      </c>
      <c r="F10" s="598">
        <v>220146</v>
      </c>
      <c r="G10" s="598">
        <v>59410</v>
      </c>
      <c r="H10" s="598">
        <v>79309</v>
      </c>
      <c r="I10" s="592">
        <f>F10+G10+H10</f>
        <v>358865</v>
      </c>
      <c r="J10" s="577"/>
      <c r="K10" s="579"/>
      <c r="L10" s="494"/>
      <c r="M10" s="496"/>
    </row>
    <row r="11" spans="1:13" ht="21.75" customHeight="1">
      <c r="A11" s="574" t="s">
        <v>517</v>
      </c>
      <c r="B11" s="601"/>
      <c r="C11" s="598"/>
      <c r="D11" s="598">
        <v>22540</v>
      </c>
      <c r="E11" s="586">
        <v>22540</v>
      </c>
      <c r="F11" s="598"/>
      <c r="G11" s="598"/>
      <c r="H11" s="598">
        <v>22540</v>
      </c>
      <c r="I11" s="592">
        <f>F11+G11+H11</f>
        <v>22540</v>
      </c>
      <c r="J11" s="577"/>
      <c r="K11" s="579"/>
      <c r="L11" s="494"/>
      <c r="M11" s="496"/>
    </row>
    <row r="12" spans="1:13" ht="21.75" customHeight="1">
      <c r="A12" s="574" t="s">
        <v>504</v>
      </c>
      <c r="B12" s="601"/>
      <c r="C12" s="598">
        <v>252702</v>
      </c>
      <c r="D12" s="598">
        <f>308140-252702</f>
        <v>55438</v>
      </c>
      <c r="E12" s="586">
        <f>SUM(B12:D12)</f>
        <v>308140</v>
      </c>
      <c r="F12" s="598"/>
      <c r="G12" s="598"/>
      <c r="H12" s="598">
        <v>308140</v>
      </c>
      <c r="I12" s="592">
        <f>SUM(F12:H12)</f>
        <v>308140</v>
      </c>
      <c r="J12" s="577"/>
      <c r="K12" s="579"/>
      <c r="L12" s="494"/>
      <c r="M12" s="496"/>
    </row>
    <row r="13" spans="1:13" ht="21.75" customHeight="1">
      <c r="A13" s="574" t="s">
        <v>518</v>
      </c>
      <c r="B13" s="601">
        <v>18750</v>
      </c>
      <c r="C13" s="598"/>
      <c r="D13" s="598">
        <v>26375</v>
      </c>
      <c r="E13" s="586">
        <f>B13+C13+D13</f>
        <v>45125</v>
      </c>
      <c r="F13" s="598"/>
      <c r="G13" s="598"/>
      <c r="H13" s="598">
        <v>45125</v>
      </c>
      <c r="I13" s="592">
        <f>F13+G13+H13</f>
        <v>45125</v>
      </c>
      <c r="J13" s="577"/>
      <c r="K13" s="579"/>
      <c r="L13" s="494"/>
      <c r="M13" s="496"/>
    </row>
    <row r="14" spans="1:13" ht="21.75" customHeight="1">
      <c r="A14" s="574" t="s">
        <v>519</v>
      </c>
      <c r="B14" s="601">
        <v>5500</v>
      </c>
      <c r="C14" s="598"/>
      <c r="D14" s="598">
        <v>20365</v>
      </c>
      <c r="E14" s="586">
        <f>B14+C14+D14</f>
        <v>25865</v>
      </c>
      <c r="F14" s="598"/>
      <c r="G14" s="598"/>
      <c r="H14" s="598">
        <v>25865</v>
      </c>
      <c r="I14" s="592">
        <f>F14+G14+H14</f>
        <v>25865</v>
      </c>
      <c r="J14" s="577"/>
      <c r="K14" s="579"/>
      <c r="L14" s="494"/>
      <c r="M14" s="496"/>
    </row>
    <row r="15" spans="1:13" ht="21.75" customHeight="1" thickBot="1">
      <c r="A15" s="604" t="s">
        <v>510</v>
      </c>
      <c r="B15" s="605">
        <f aca="true" t="shared" si="0" ref="B15:K15">SUM(B10:B14)</f>
        <v>32150</v>
      </c>
      <c r="C15" s="606">
        <f t="shared" si="0"/>
        <v>252702</v>
      </c>
      <c r="D15" s="606">
        <f t="shared" si="0"/>
        <v>475683</v>
      </c>
      <c r="E15" s="602">
        <f t="shared" si="0"/>
        <v>760535</v>
      </c>
      <c r="F15" s="606">
        <f t="shared" si="0"/>
        <v>220146</v>
      </c>
      <c r="G15" s="606">
        <f t="shared" si="0"/>
        <v>59410</v>
      </c>
      <c r="H15" s="606">
        <f t="shared" si="0"/>
        <v>480979</v>
      </c>
      <c r="I15" s="603">
        <f t="shared" si="0"/>
        <v>760535</v>
      </c>
      <c r="J15" s="607">
        <f t="shared" si="0"/>
        <v>0</v>
      </c>
      <c r="K15" s="608">
        <f t="shared" si="0"/>
        <v>0</v>
      </c>
      <c r="L15" s="494"/>
      <c r="M15" s="496"/>
    </row>
    <row r="16" spans="12:13" ht="21.75" customHeight="1">
      <c r="L16" s="494"/>
      <c r="M16" s="496"/>
    </row>
    <row r="17" spans="12:13" ht="21.75" customHeight="1">
      <c r="L17" s="494"/>
      <c r="M17" s="496"/>
    </row>
  </sheetData>
  <mergeCells count="5">
    <mergeCell ref="J4:K4"/>
    <mergeCell ref="C6:I6"/>
    <mergeCell ref="J6:K6"/>
    <mergeCell ref="B8:E8"/>
    <mergeCell ref="F8:I8"/>
  </mergeCells>
  <printOptions/>
  <pageMargins left="0.39375" right="0.19652777777777777" top="0.23194444444444445" bottom="0.19652777777777777" header="0.5118055555555555" footer="0.5118055555555555"/>
  <pageSetup fitToHeight="1" fitToWidth="1" horizontalDpi="300" verticalDpi="300" orientation="landscape" paperSize="9" r:id="rId1"/>
  <headerFooter alignWithMargins="0">
    <oddHeader>&amp;L6. számú tájékoztató tábla&amp;C
&amp;"Arial CE,Félkövér"&amp;12Polgármesteri Hivatal szakfeladatos összesítője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U43"/>
  <sheetViews>
    <sheetView zoomScale="85" zoomScaleNormal="85" workbookViewId="0" topLeftCell="A25">
      <selection activeCell="H30" sqref="H30"/>
    </sheetView>
  </sheetViews>
  <sheetFormatPr defaultColWidth="9.00390625" defaultRowHeight="16.5" customHeight="1"/>
  <cols>
    <col min="1" max="1" width="41.125" style="497" customWidth="1"/>
    <col min="2" max="3" width="14.00390625" style="497" customWidth="1"/>
    <col min="4" max="4" width="13.875" style="497" customWidth="1"/>
    <col min="5" max="16384" width="9.00390625" style="497" customWidth="1"/>
  </cols>
  <sheetData>
    <row r="1" spans="1:255" ht="18.75" customHeight="1">
      <c r="A1" s="663" t="s">
        <v>520</v>
      </c>
      <c r="C1" s="498" t="s">
        <v>521</v>
      </c>
      <c r="IU1" s="492"/>
    </row>
    <row r="2" spans="1:255" ht="24.75" customHeight="1" thickBot="1">
      <c r="A2" s="499"/>
      <c r="IU2" s="492"/>
    </row>
    <row r="3" spans="1:255" ht="15" customHeight="1" thickBot="1">
      <c r="A3" s="628"/>
      <c r="B3" s="629" t="s">
        <v>720</v>
      </c>
      <c r="C3" s="630" t="s">
        <v>721</v>
      </c>
      <c r="IU3" s="492"/>
    </row>
    <row r="4" spans="1:255" ht="18" customHeight="1" thickBot="1">
      <c r="A4" s="656" t="s">
        <v>66</v>
      </c>
      <c r="B4" s="657"/>
      <c r="C4" s="658"/>
      <c r="IU4" s="492"/>
    </row>
    <row r="5" spans="1:255" ht="18.75" customHeight="1">
      <c r="A5" s="631" t="s">
        <v>722</v>
      </c>
      <c r="B5" s="632">
        <v>19000</v>
      </c>
      <c r="C5" s="633">
        <v>37861</v>
      </c>
      <c r="IU5" s="492"/>
    </row>
    <row r="6" spans="1:255" ht="18.75" customHeight="1" thickBot="1">
      <c r="A6" s="638" t="s">
        <v>522</v>
      </c>
      <c r="B6" s="639"/>
      <c r="C6" s="641"/>
      <c r="IU6" s="492"/>
    </row>
    <row r="7" spans="1:255" ht="18.75" customHeight="1">
      <c r="A7" s="634" t="s">
        <v>523</v>
      </c>
      <c r="B7" s="635">
        <v>1000</v>
      </c>
      <c r="C7" s="637">
        <v>1000</v>
      </c>
      <c r="F7" s="501"/>
      <c r="IU7" s="492"/>
    </row>
    <row r="8" spans="1:255" ht="18.75" customHeight="1" thickBot="1">
      <c r="A8" s="638" t="s">
        <v>524</v>
      </c>
      <c r="B8" s="642"/>
      <c r="C8" s="643"/>
      <c r="E8" s="500"/>
      <c r="IU8" s="492"/>
    </row>
    <row r="9" spans="1:255" ht="18.75" customHeight="1">
      <c r="A9" s="644" t="s">
        <v>525</v>
      </c>
      <c r="B9" s="635">
        <f>SUM(B10:B15)</f>
        <v>2600</v>
      </c>
      <c r="C9" s="637">
        <f>SUM(C10:C15)</f>
        <v>2600</v>
      </c>
      <c r="IU9" s="492"/>
    </row>
    <row r="10" spans="1:255" ht="18.75" customHeight="1">
      <c r="A10" s="624" t="s">
        <v>526</v>
      </c>
      <c r="B10" s="617">
        <v>200</v>
      </c>
      <c r="C10" s="622">
        <v>200</v>
      </c>
      <c r="IU10" s="492"/>
    </row>
    <row r="11" spans="1:255" ht="18.75" customHeight="1">
      <c r="A11" s="625" t="s">
        <v>527</v>
      </c>
      <c r="B11" s="617">
        <v>1000</v>
      </c>
      <c r="C11" s="622">
        <v>1000</v>
      </c>
      <c r="IU11" s="492"/>
    </row>
    <row r="12" spans="1:255" ht="18.75" customHeight="1">
      <c r="A12" s="624" t="s">
        <v>528</v>
      </c>
      <c r="B12" s="617">
        <v>1000</v>
      </c>
      <c r="C12" s="622">
        <v>1000</v>
      </c>
      <c r="IU12" s="492"/>
    </row>
    <row r="13" spans="1:255" ht="18.75" customHeight="1">
      <c r="A13" s="626" t="s">
        <v>674</v>
      </c>
      <c r="B13" s="617">
        <v>200</v>
      </c>
      <c r="C13" s="622">
        <v>200</v>
      </c>
      <c r="IU13" s="492"/>
    </row>
    <row r="14" spans="1:255" ht="18.75" customHeight="1">
      <c r="A14" s="624" t="s">
        <v>675</v>
      </c>
      <c r="B14" s="617">
        <v>200</v>
      </c>
      <c r="C14" s="622">
        <v>200</v>
      </c>
      <c r="IU14" s="492"/>
    </row>
    <row r="15" spans="1:255" ht="18.75" customHeight="1" thickBot="1">
      <c r="A15" s="645"/>
      <c r="B15" s="639"/>
      <c r="C15" s="641"/>
      <c r="IU15" s="492"/>
    </row>
    <row r="16" spans="1:255" ht="18.75" customHeight="1">
      <c r="A16" s="644" t="s">
        <v>529</v>
      </c>
      <c r="B16" s="635">
        <f>SUM(B17:B21)</f>
        <v>2400</v>
      </c>
      <c r="C16" s="637">
        <f>SUM(C17:C21)</f>
        <v>2400</v>
      </c>
      <c r="IU16" s="492"/>
    </row>
    <row r="17" spans="1:255" ht="18.75" customHeight="1">
      <c r="A17" s="626" t="s">
        <v>676</v>
      </c>
      <c r="B17" s="619">
        <v>500</v>
      </c>
      <c r="C17" s="623">
        <v>500</v>
      </c>
      <c r="IU17" s="492"/>
    </row>
    <row r="18" spans="1:255" ht="18.75" customHeight="1">
      <c r="A18" s="624" t="s">
        <v>530</v>
      </c>
      <c r="B18" s="618">
        <v>500</v>
      </c>
      <c r="C18" s="621">
        <v>500</v>
      </c>
      <c r="IU18" s="492"/>
    </row>
    <row r="19" spans="1:255" ht="18.75" customHeight="1">
      <c r="A19" s="626" t="s">
        <v>677</v>
      </c>
      <c r="B19" s="617">
        <v>500</v>
      </c>
      <c r="C19" s="622">
        <v>500</v>
      </c>
      <c r="IU19" s="492"/>
    </row>
    <row r="20" spans="1:255" ht="18.75" customHeight="1">
      <c r="A20" s="624" t="s">
        <v>678</v>
      </c>
      <c r="B20" s="618">
        <v>400</v>
      </c>
      <c r="C20" s="621">
        <v>400</v>
      </c>
      <c r="IU20" s="492"/>
    </row>
    <row r="21" spans="1:255" ht="18.75" customHeight="1" thickBot="1">
      <c r="A21" s="646" t="s">
        <v>531</v>
      </c>
      <c r="B21" s="640">
        <v>500</v>
      </c>
      <c r="C21" s="647">
        <v>500</v>
      </c>
      <c r="D21" s="502"/>
      <c r="IU21" s="492"/>
    </row>
    <row r="22" spans="1:255" ht="18.75" customHeight="1">
      <c r="A22" s="644" t="s">
        <v>723</v>
      </c>
      <c r="B22" s="635">
        <f>B23+B24</f>
        <v>1000</v>
      </c>
      <c r="C22" s="637">
        <f>SUM(C23:C24)</f>
        <v>2500</v>
      </c>
      <c r="E22" s="497" t="s">
        <v>679</v>
      </c>
      <c r="IU22" s="492"/>
    </row>
    <row r="23" spans="1:255" ht="18.75" customHeight="1">
      <c r="A23" s="624" t="s">
        <v>590</v>
      </c>
      <c r="B23" s="620"/>
      <c r="C23" s="627">
        <v>2500</v>
      </c>
      <c r="IU23" s="492"/>
    </row>
    <row r="24" spans="1:255" ht="18.75" customHeight="1" thickBot="1">
      <c r="A24" s="646" t="s">
        <v>680</v>
      </c>
      <c r="B24" s="642">
        <v>1000</v>
      </c>
      <c r="C24" s="643"/>
      <c r="IU24" s="492"/>
    </row>
    <row r="25" spans="1:255" ht="18.75" customHeight="1" thickBot="1">
      <c r="A25" s="648" t="s">
        <v>532</v>
      </c>
      <c r="B25" s="649">
        <v>1000</v>
      </c>
      <c r="C25" s="650">
        <v>1000</v>
      </c>
      <c r="IU25" s="492"/>
    </row>
    <row r="26" spans="1:255" ht="18.75" customHeight="1">
      <c r="A26" s="644" t="s">
        <v>724</v>
      </c>
      <c r="B26" s="636">
        <f>SUM(B27:B28)</f>
        <v>3200</v>
      </c>
      <c r="C26" s="651">
        <f>SUM(C27:C28)</f>
        <v>3200</v>
      </c>
      <c r="IU26" s="492"/>
    </row>
    <row r="27" spans="1:255" ht="18.75" customHeight="1">
      <c r="A27" s="624" t="s">
        <v>681</v>
      </c>
      <c r="B27" s="618">
        <v>2000</v>
      </c>
      <c r="C27" s="621">
        <v>2000</v>
      </c>
      <c r="IU27" s="492"/>
    </row>
    <row r="28" spans="1:255" ht="18.75" customHeight="1">
      <c r="A28" s="624" t="s">
        <v>682</v>
      </c>
      <c r="B28" s="618">
        <v>1200</v>
      </c>
      <c r="C28" s="621">
        <v>1200</v>
      </c>
      <c r="IU28" s="492"/>
    </row>
    <row r="29" spans="1:255" ht="18.75" customHeight="1" thickBot="1">
      <c r="A29" s="646"/>
      <c r="B29" s="640"/>
      <c r="C29" s="647"/>
      <c r="IU29" s="492"/>
    </row>
    <row r="30" spans="1:255" ht="18.75" customHeight="1" thickBot="1">
      <c r="A30" s="652" t="s">
        <v>21</v>
      </c>
      <c r="B30" s="653">
        <f>B5+B7+B9+B16+B22+B25+B26</f>
        <v>30200</v>
      </c>
      <c r="C30" s="654">
        <f>C5+C7+C9+C16+C22+C25+C26</f>
        <v>50561</v>
      </c>
      <c r="IU30" s="492"/>
    </row>
    <row r="31" spans="2:255" ht="27" customHeight="1" thickBot="1">
      <c r="B31" s="503"/>
      <c r="C31" s="503"/>
      <c r="IU31" s="492"/>
    </row>
    <row r="32" spans="1:255" ht="18.75" customHeight="1">
      <c r="A32" s="644" t="s">
        <v>725</v>
      </c>
      <c r="B32" s="635">
        <f>SUM(B33:B37)</f>
        <v>900</v>
      </c>
      <c r="C32" s="637">
        <f>SUM(C33:C37)</f>
        <v>0</v>
      </c>
      <c r="IU32" s="492"/>
    </row>
    <row r="33" spans="1:255" ht="18.75" customHeight="1">
      <c r="A33" s="624" t="s">
        <v>683</v>
      </c>
      <c r="B33" s="619">
        <v>300</v>
      </c>
      <c r="C33" s="623">
        <v>0</v>
      </c>
      <c r="D33" s="504"/>
      <c r="IU33" s="492"/>
    </row>
    <row r="34" spans="1:255" ht="18.75" customHeight="1">
      <c r="A34" s="624" t="s">
        <v>684</v>
      </c>
      <c r="B34" s="619">
        <v>0</v>
      </c>
      <c r="C34" s="623">
        <v>0</v>
      </c>
      <c r="D34" s="504"/>
      <c r="IU34" s="492"/>
    </row>
    <row r="35" spans="1:255" ht="18.75" customHeight="1">
      <c r="A35" s="624" t="s">
        <v>685</v>
      </c>
      <c r="B35" s="618">
        <v>300</v>
      </c>
      <c r="C35" s="621">
        <v>0</v>
      </c>
      <c r="D35" s="504"/>
      <c r="IU35" s="492"/>
    </row>
    <row r="36" spans="1:255" ht="18.75" customHeight="1" thickBot="1">
      <c r="A36" s="646" t="s">
        <v>686</v>
      </c>
      <c r="B36" s="640">
        <v>300</v>
      </c>
      <c r="C36" s="647">
        <v>0</v>
      </c>
      <c r="D36" s="504"/>
      <c r="IU36" s="492"/>
    </row>
    <row r="37" spans="1:255" ht="18.75" customHeight="1">
      <c r="A37" s="659"/>
      <c r="B37" s="655"/>
      <c r="C37" s="655"/>
      <c r="IU37" s="492"/>
    </row>
    <row r="38" spans="1:3" ht="18.75" customHeight="1" thickBot="1">
      <c r="A38" s="501"/>
      <c r="B38" s="655"/>
      <c r="C38" s="655"/>
    </row>
    <row r="39" spans="1:3" ht="18.75" customHeight="1" thickBot="1">
      <c r="A39" s="660" t="s">
        <v>512</v>
      </c>
      <c r="B39" s="661">
        <f>B30+B32</f>
        <v>31100</v>
      </c>
      <c r="C39" s="662">
        <f>C30+C32</f>
        <v>50561</v>
      </c>
    </row>
    <row r="43" ht="16.5" customHeight="1">
      <c r="K43" s="497" t="s">
        <v>16</v>
      </c>
    </row>
  </sheetData>
  <printOptions/>
  <pageMargins left="0.39375" right="0.19652777777777777" top="1.13" bottom="0.19652777777777777" header="0.5" footer="0.5118055555555555"/>
  <pageSetup fitToHeight="6" fitToWidth="4" horizontalDpi="300" verticalDpi="300" orientation="portrait" paperSize="9" scale="75" r:id="rId1"/>
  <headerFooter alignWithMargins="0">
    <oddHeader>&amp;L7.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0">
      <pane ySplit="1" topLeftCell="BM1" activePane="bottomLeft" state="split"/>
      <selection pane="topLeft" activeCell="E42" sqref="E42"/>
      <selection pane="bottomLeft" activeCell="H23" sqref="H23"/>
    </sheetView>
  </sheetViews>
  <sheetFormatPr defaultColWidth="9.00390625" defaultRowHeight="12.75"/>
  <cols>
    <col min="1" max="1" width="43.875" style="304" customWidth="1"/>
    <col min="2" max="2" width="11.75390625" style="309" customWidth="1"/>
    <col min="3" max="3" width="10.125" style="309" customWidth="1"/>
    <col min="4" max="4" width="11.25390625" style="309" customWidth="1"/>
    <col min="5" max="5" width="11.625" style="309" customWidth="1"/>
    <col min="6" max="16384" width="9.125" style="304" customWidth="1"/>
  </cols>
  <sheetData>
    <row r="1" spans="1:5" s="300" customFormat="1" ht="12.75">
      <c r="A1" s="300" t="s">
        <v>533</v>
      </c>
      <c r="B1" s="301"/>
      <c r="C1" s="301"/>
      <c r="D1" s="301"/>
      <c r="E1" s="301"/>
    </row>
    <row r="2" spans="2:5" s="300" customFormat="1" ht="12.75">
      <c r="B2" s="301"/>
      <c r="C2" s="301"/>
      <c r="D2" s="301"/>
      <c r="E2" s="301"/>
    </row>
    <row r="3" spans="1:5" s="300" customFormat="1" ht="12.75">
      <c r="A3" s="300" t="s">
        <v>591</v>
      </c>
      <c r="B3" s="301"/>
      <c r="C3" s="301"/>
      <c r="D3" s="301"/>
      <c r="E3" s="301"/>
    </row>
    <row r="4" spans="2:5" s="300" customFormat="1" ht="13.5" thickBot="1">
      <c r="B4" s="301"/>
      <c r="C4" s="301"/>
      <c r="D4" s="864" t="s">
        <v>534</v>
      </c>
      <c r="E4" s="864"/>
    </row>
    <row r="5" spans="1:5" s="302" customFormat="1" ht="39" customHeight="1">
      <c r="A5" s="324" t="s">
        <v>1</v>
      </c>
      <c r="B5" s="325" t="s">
        <v>408</v>
      </c>
      <c r="C5" s="325" t="s">
        <v>592</v>
      </c>
      <c r="D5" s="325" t="s">
        <v>547</v>
      </c>
      <c r="E5" s="326" t="s">
        <v>535</v>
      </c>
    </row>
    <row r="6" spans="1:5" ht="12.75">
      <c r="A6" s="318" t="s">
        <v>574</v>
      </c>
      <c r="B6" s="303"/>
      <c r="C6" s="303"/>
      <c r="D6" s="303"/>
      <c r="E6" s="319"/>
    </row>
    <row r="7" spans="1:5" ht="12.75">
      <c r="A7" s="318" t="s">
        <v>571</v>
      </c>
      <c r="B7" s="303">
        <v>215000</v>
      </c>
      <c r="C7" s="303">
        <v>246240</v>
      </c>
      <c r="D7" s="303">
        <v>196992</v>
      </c>
      <c r="E7" s="319">
        <v>49248</v>
      </c>
    </row>
    <row r="8" spans="1:5" ht="12.75">
      <c r="A8" s="318" t="s">
        <v>572</v>
      </c>
      <c r="B8" s="303">
        <v>7400</v>
      </c>
      <c r="C8" s="303">
        <v>8200</v>
      </c>
      <c r="D8" s="303">
        <v>7380</v>
      </c>
      <c r="E8" s="319">
        <v>820</v>
      </c>
    </row>
    <row r="9" spans="1:5" ht="12.75">
      <c r="A9" s="318" t="s">
        <v>573</v>
      </c>
      <c r="B9" s="303">
        <v>24750</v>
      </c>
      <c r="C9" s="303">
        <v>13700</v>
      </c>
      <c r="D9" s="303">
        <v>12330</v>
      </c>
      <c r="E9" s="319">
        <v>1370</v>
      </c>
    </row>
    <row r="10" spans="1:5" ht="12.75">
      <c r="A10" s="318"/>
      <c r="B10" s="303"/>
      <c r="C10" s="303"/>
      <c r="D10" s="303"/>
      <c r="E10" s="319"/>
    </row>
    <row r="11" spans="1:5" ht="12.75">
      <c r="A11" s="318" t="s">
        <v>562</v>
      </c>
      <c r="B11" s="303">
        <v>2500</v>
      </c>
      <c r="C11" s="303">
        <v>0</v>
      </c>
      <c r="D11" s="303">
        <v>0</v>
      </c>
      <c r="E11" s="319">
        <v>0</v>
      </c>
    </row>
    <row r="12" spans="1:5" ht="12.75">
      <c r="A12" s="318"/>
      <c r="B12" s="303"/>
      <c r="C12" s="303"/>
      <c r="D12" s="303"/>
      <c r="E12" s="319"/>
    </row>
    <row r="13" spans="1:5" ht="12.75">
      <c r="A13" s="318" t="s">
        <v>536</v>
      </c>
      <c r="B13" s="303">
        <v>35000</v>
      </c>
      <c r="C13" s="303">
        <v>40000</v>
      </c>
      <c r="D13" s="303">
        <v>36000</v>
      </c>
      <c r="E13" s="319">
        <v>4000</v>
      </c>
    </row>
    <row r="14" spans="1:5" ht="12.75">
      <c r="A14" s="318" t="s">
        <v>563</v>
      </c>
      <c r="B14" s="303">
        <v>100</v>
      </c>
      <c r="C14" s="303">
        <v>0</v>
      </c>
      <c r="D14" s="303">
        <v>0</v>
      </c>
      <c r="E14" s="319">
        <v>0</v>
      </c>
    </row>
    <row r="15" spans="1:5" ht="12.75">
      <c r="A15" s="318"/>
      <c r="B15" s="303"/>
      <c r="C15" s="303"/>
      <c r="D15" s="303"/>
      <c r="E15" s="319"/>
    </row>
    <row r="16" spans="1:5" ht="12.75">
      <c r="A16" s="318" t="s">
        <v>537</v>
      </c>
      <c r="B16" s="303">
        <v>35000</v>
      </c>
      <c r="C16" s="303">
        <v>0</v>
      </c>
      <c r="D16" s="303">
        <v>0</v>
      </c>
      <c r="E16" s="319">
        <v>0</v>
      </c>
    </row>
    <row r="17" spans="1:5" ht="13.5" thickBot="1">
      <c r="A17" s="327"/>
      <c r="B17" s="306"/>
      <c r="C17" s="306"/>
      <c r="D17" s="306"/>
      <c r="E17" s="328"/>
    </row>
    <row r="18" spans="1:5" ht="13.5" thickBot="1">
      <c r="A18" s="312" t="s">
        <v>596</v>
      </c>
      <c r="B18" s="313">
        <f>SUM(B6:B16)</f>
        <v>319750</v>
      </c>
      <c r="C18" s="313">
        <f>SUM(C6:C16)</f>
        <v>308140</v>
      </c>
      <c r="D18" s="313">
        <f>SUM(D6:D16)</f>
        <v>252702</v>
      </c>
      <c r="E18" s="314">
        <f>SUM(E6:E16)</f>
        <v>55438</v>
      </c>
    </row>
    <row r="19" spans="1:5" ht="12.75">
      <c r="A19" s="305"/>
      <c r="B19" s="306"/>
      <c r="C19" s="306"/>
      <c r="D19" s="306"/>
      <c r="E19" s="306"/>
    </row>
    <row r="20" spans="1:5" ht="12.75">
      <c r="A20" s="305"/>
      <c r="B20" s="306"/>
      <c r="C20" s="306"/>
      <c r="D20" s="306"/>
      <c r="E20" s="306"/>
    </row>
    <row r="21" spans="1:5" ht="12.75">
      <c r="A21" s="305"/>
      <c r="B21" s="306"/>
      <c r="C21" s="306"/>
      <c r="D21" s="306"/>
      <c r="E21" s="306"/>
    </row>
    <row r="22" spans="1:5" ht="13.5" thickBot="1">
      <c r="A22" s="320" t="s">
        <v>593</v>
      </c>
      <c r="B22" s="306"/>
      <c r="C22" s="306"/>
      <c r="D22" s="306"/>
      <c r="E22" s="306"/>
    </row>
    <row r="23" spans="1:5" ht="12.75">
      <c r="A23" s="321" t="s">
        <v>538</v>
      </c>
      <c r="B23" s="322"/>
      <c r="C23" s="322"/>
      <c r="D23" s="322"/>
      <c r="E23" s="323"/>
    </row>
    <row r="24" spans="1:5" ht="12.75">
      <c r="A24" s="318" t="s">
        <v>565</v>
      </c>
      <c r="B24" s="303">
        <v>1500</v>
      </c>
      <c r="C24" s="303">
        <v>1200</v>
      </c>
      <c r="D24" s="303">
        <v>0</v>
      </c>
      <c r="E24" s="319">
        <v>1200</v>
      </c>
    </row>
    <row r="25" spans="1:5" ht="12.75">
      <c r="A25" s="318" t="s">
        <v>566</v>
      </c>
      <c r="B25" s="303">
        <v>9000</v>
      </c>
      <c r="C25" s="303">
        <v>8000</v>
      </c>
      <c r="D25" s="303">
        <v>0</v>
      </c>
      <c r="E25" s="319">
        <v>8000</v>
      </c>
    </row>
    <row r="26" spans="1:5" ht="12.75">
      <c r="A26" s="318" t="s">
        <v>564</v>
      </c>
      <c r="B26" s="303">
        <v>7000</v>
      </c>
      <c r="C26" s="303">
        <v>15000</v>
      </c>
      <c r="D26" s="303">
        <v>0</v>
      </c>
      <c r="E26" s="319">
        <v>15000</v>
      </c>
    </row>
    <row r="27" spans="1:5" ht="12.75">
      <c r="A27" s="318" t="s">
        <v>567</v>
      </c>
      <c r="B27" s="303"/>
      <c r="C27" s="303"/>
      <c r="D27" s="303"/>
      <c r="E27" s="319"/>
    </row>
    <row r="28" spans="1:5" ht="12.75">
      <c r="A28" s="318" t="s">
        <v>539</v>
      </c>
      <c r="B28" s="303">
        <v>160</v>
      </c>
      <c r="C28" s="303">
        <v>0</v>
      </c>
      <c r="D28" s="303">
        <v>0</v>
      </c>
      <c r="E28" s="319">
        <v>0</v>
      </c>
    </row>
    <row r="29" spans="1:5" ht="12.75">
      <c r="A29" s="318" t="s">
        <v>540</v>
      </c>
      <c r="B29" s="303">
        <v>900</v>
      </c>
      <c r="C29" s="303">
        <v>0</v>
      </c>
      <c r="D29" s="303">
        <v>0</v>
      </c>
      <c r="E29" s="319">
        <v>0</v>
      </c>
    </row>
    <row r="30" spans="1:5" ht="12.75">
      <c r="A30" s="318" t="s">
        <v>541</v>
      </c>
      <c r="B30" s="303">
        <v>250</v>
      </c>
      <c r="C30" s="303">
        <v>0</v>
      </c>
      <c r="D30" s="303">
        <v>0</v>
      </c>
      <c r="E30" s="319">
        <v>0</v>
      </c>
    </row>
    <row r="31" spans="1:5" ht="12.75">
      <c r="A31" s="318" t="s">
        <v>542</v>
      </c>
      <c r="B31" s="303">
        <v>2300</v>
      </c>
      <c r="C31" s="303">
        <v>1300</v>
      </c>
      <c r="D31" s="303">
        <v>0</v>
      </c>
      <c r="E31" s="319">
        <v>1300</v>
      </c>
    </row>
    <row r="32" spans="1:5" ht="12.75">
      <c r="A32" s="318" t="s">
        <v>543</v>
      </c>
      <c r="B32" s="303">
        <v>9900</v>
      </c>
      <c r="C32" s="303">
        <v>9900</v>
      </c>
      <c r="D32" s="303">
        <v>0</v>
      </c>
      <c r="E32" s="319">
        <v>9900</v>
      </c>
    </row>
    <row r="33" spans="1:5" ht="13.5" thickBot="1">
      <c r="A33" s="329" t="s">
        <v>568</v>
      </c>
      <c r="B33" s="330">
        <v>1700</v>
      </c>
      <c r="C33" s="330">
        <v>1400</v>
      </c>
      <c r="D33" s="330">
        <v>0</v>
      </c>
      <c r="E33" s="331">
        <v>1400</v>
      </c>
    </row>
    <row r="34" spans="1:5" ht="13.5" thickBot="1">
      <c r="A34" s="312" t="s">
        <v>21</v>
      </c>
      <c r="B34" s="313">
        <f>SUM(B23:B33)</f>
        <v>32710</v>
      </c>
      <c r="C34" s="313">
        <f>SUM(C23:C33)</f>
        <v>36800</v>
      </c>
      <c r="D34" s="313">
        <f>SUM(D23:D33)</f>
        <v>0</v>
      </c>
      <c r="E34" s="314">
        <f>SUM(E23:E33)</f>
        <v>36800</v>
      </c>
    </row>
    <row r="35" spans="1:5" ht="12.75">
      <c r="A35" s="307"/>
      <c r="B35" s="308"/>
      <c r="C35" s="308"/>
      <c r="D35" s="308"/>
      <c r="E35" s="308"/>
    </row>
    <row r="36" ht="13.5" thickBot="1">
      <c r="A36" s="300" t="s">
        <v>594</v>
      </c>
    </row>
    <row r="37" spans="1:5" s="310" customFormat="1" ht="33.75" customHeight="1">
      <c r="A37" s="315" t="s">
        <v>1</v>
      </c>
      <c r="B37" s="316" t="s">
        <v>408</v>
      </c>
      <c r="C37" s="316" t="s">
        <v>575</v>
      </c>
      <c r="D37" s="316" t="s">
        <v>544</v>
      </c>
      <c r="E37" s="317" t="s">
        <v>535</v>
      </c>
    </row>
    <row r="38" spans="1:5" ht="12.75">
      <c r="A38" s="318"/>
      <c r="B38" s="303"/>
      <c r="C38" s="303"/>
      <c r="D38" s="303"/>
      <c r="E38" s="319"/>
    </row>
    <row r="39" spans="1:5" ht="12.75">
      <c r="A39" s="318" t="s">
        <v>545</v>
      </c>
      <c r="B39" s="303">
        <v>15000</v>
      </c>
      <c r="C39" s="303">
        <v>15000</v>
      </c>
      <c r="D39" s="303">
        <v>13500</v>
      </c>
      <c r="E39" s="319">
        <v>1500</v>
      </c>
    </row>
    <row r="40" spans="1:5" ht="12.75">
      <c r="A40" s="318"/>
      <c r="B40" s="303"/>
      <c r="C40" s="303"/>
      <c r="D40" s="303"/>
      <c r="E40" s="319"/>
    </row>
    <row r="41" spans="1:5" ht="12.75">
      <c r="A41" s="318" t="s">
        <v>569</v>
      </c>
      <c r="B41" s="303">
        <v>1700</v>
      </c>
      <c r="C41" s="303">
        <v>1300</v>
      </c>
      <c r="D41" s="303">
        <v>0</v>
      </c>
      <c r="E41" s="319">
        <v>1300</v>
      </c>
    </row>
    <row r="42" spans="1:5" ht="12.75">
      <c r="A42" s="318"/>
      <c r="B42" s="303"/>
      <c r="C42" s="303"/>
      <c r="D42" s="303"/>
      <c r="E42" s="319"/>
    </row>
    <row r="43" spans="1:5" ht="13.5" thickBot="1">
      <c r="A43" s="329" t="s">
        <v>570</v>
      </c>
      <c r="B43" s="330">
        <v>500</v>
      </c>
      <c r="C43" s="330">
        <v>800</v>
      </c>
      <c r="D43" s="330">
        <v>0</v>
      </c>
      <c r="E43" s="331">
        <v>800</v>
      </c>
    </row>
    <row r="44" spans="1:5" ht="13.5" thickBot="1">
      <c r="A44" s="312" t="s">
        <v>21</v>
      </c>
      <c r="B44" s="313">
        <f>SUM(B38:B43)</f>
        <v>17200</v>
      </c>
      <c r="C44" s="313">
        <f>SUM(C38:C43)</f>
        <v>17100</v>
      </c>
      <c r="D44" s="313">
        <f>SUM(D38:D43)</f>
        <v>13500</v>
      </c>
      <c r="E44" s="314">
        <f>SUM(E38:E43)</f>
        <v>3600</v>
      </c>
    </row>
    <row r="45" spans="1:5" ht="13.5" thickBot="1">
      <c r="A45" s="335"/>
      <c r="B45" s="336"/>
      <c r="C45" s="336"/>
      <c r="D45" s="336"/>
      <c r="E45" s="336"/>
    </row>
    <row r="46" spans="1:5" s="300" customFormat="1" ht="13.5" thickBot="1">
      <c r="A46" s="332" t="s">
        <v>597</v>
      </c>
      <c r="B46" s="333">
        <f>SUM(B34+B44)</f>
        <v>49910</v>
      </c>
      <c r="C46" s="333">
        <f>SUM(C34+C44)</f>
        <v>53900</v>
      </c>
      <c r="D46" s="333">
        <f>SUM(D34+D44)</f>
        <v>13500</v>
      </c>
      <c r="E46" s="334">
        <f>SUM(E34+E44)</f>
        <v>40400</v>
      </c>
    </row>
    <row r="47" spans="1:5" ht="12.75">
      <c r="A47" s="311"/>
      <c r="B47" s="306"/>
      <c r="C47" s="306"/>
      <c r="D47" s="306"/>
      <c r="E47" s="306"/>
    </row>
    <row r="48" spans="1:5" ht="13.5" thickBot="1">
      <c r="A48" s="311"/>
      <c r="B48" s="306"/>
      <c r="C48" s="306"/>
      <c r="D48" s="306"/>
      <c r="E48" s="306"/>
    </row>
    <row r="49" spans="1:5" ht="13.5" thickBot="1">
      <c r="A49" s="312" t="s">
        <v>546</v>
      </c>
      <c r="B49" s="313">
        <f>SUM(B18+B46)</f>
        <v>369660</v>
      </c>
      <c r="C49" s="313">
        <f>SUM(C18+C46)</f>
        <v>362040</v>
      </c>
      <c r="D49" s="313">
        <f>SUM(D18+D46)</f>
        <v>266202</v>
      </c>
      <c r="E49" s="314">
        <f>SUM(E18+E46)</f>
        <v>95838</v>
      </c>
    </row>
  </sheetData>
  <mergeCells count="1">
    <mergeCell ref="D4:E4"/>
  </mergeCells>
  <printOptions/>
  <pageMargins left="0.45" right="0.5902777777777778" top="0.9840277777777777" bottom="0.9840277777777777" header="0.5" footer="0.5118055555555555"/>
  <pageSetup horizontalDpi="300" verticalDpi="300" orientation="portrait" paperSize="9" r:id="rId1"/>
  <headerFooter alignWithMargins="0">
    <oddHeader>&amp;L8. sz.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5"/>
  <sheetViews>
    <sheetView workbookViewId="0" topLeftCell="A1">
      <pane xSplit="2" ySplit="4" topLeftCell="C8" activePane="bottomRight" state="frozen"/>
      <selection pane="topLeft" activeCell="B49" sqref="B49:B51"/>
      <selection pane="topRight" activeCell="B49" sqref="B49:B51"/>
      <selection pane="bottomLeft" activeCell="B49" sqref="B49:B51"/>
      <selection pane="bottomRight" activeCell="E30" sqref="E30"/>
    </sheetView>
  </sheetViews>
  <sheetFormatPr defaultColWidth="9.00390625" defaultRowHeight="12.75"/>
  <cols>
    <col min="1" max="1" width="3.25390625" style="5" customWidth="1"/>
    <col min="2" max="2" width="38.75390625" style="5" customWidth="1"/>
    <col min="3" max="3" width="9.75390625" style="5" customWidth="1"/>
    <col min="4" max="4" width="33.25390625" style="5" customWidth="1"/>
    <col min="5" max="5" width="9.625" style="5" customWidth="1"/>
    <col min="6" max="16384" width="9.125" style="5" customWidth="1"/>
  </cols>
  <sheetData>
    <row r="2" spans="4:5" ht="12.75" customHeight="1" thickBot="1">
      <c r="D2" s="825" t="s">
        <v>159</v>
      </c>
      <c r="E2" s="825"/>
    </row>
    <row r="3" spans="1:5" ht="12.75" customHeight="1" thickBot="1">
      <c r="A3" s="172"/>
      <c r="B3" s="136" t="s">
        <v>180</v>
      </c>
      <c r="C3" s="137" t="s">
        <v>181</v>
      </c>
      <c r="D3" s="137" t="s">
        <v>183</v>
      </c>
      <c r="E3" s="138" t="s">
        <v>184</v>
      </c>
    </row>
    <row r="4" spans="1:5" ht="23.25" customHeight="1" thickBot="1">
      <c r="A4" s="173"/>
      <c r="B4" s="171" t="s">
        <v>22</v>
      </c>
      <c r="C4" s="164" t="s">
        <v>576</v>
      </c>
      <c r="D4" s="160" t="s">
        <v>23</v>
      </c>
      <c r="E4" s="164" t="s">
        <v>576</v>
      </c>
    </row>
    <row r="5" spans="1:5" ht="12" customHeight="1">
      <c r="A5" s="174" t="s">
        <v>2</v>
      </c>
      <c r="B5" s="122" t="s">
        <v>327</v>
      </c>
      <c r="C5" s="119">
        <v>187988</v>
      </c>
      <c r="D5" s="110" t="s">
        <v>302</v>
      </c>
      <c r="E5" s="119">
        <v>1062859</v>
      </c>
    </row>
    <row r="6" spans="1:5" ht="12" customHeight="1">
      <c r="A6" s="174" t="s">
        <v>3</v>
      </c>
      <c r="B6" s="123" t="s">
        <v>328</v>
      </c>
      <c r="C6" s="57">
        <v>1022170</v>
      </c>
      <c r="D6" s="111" t="s">
        <v>303</v>
      </c>
      <c r="E6" s="57">
        <v>252255</v>
      </c>
    </row>
    <row r="7" spans="1:5" ht="12" customHeight="1">
      <c r="A7" s="174" t="s">
        <v>4</v>
      </c>
      <c r="B7" s="123" t="s">
        <v>293</v>
      </c>
      <c r="C7" s="57">
        <f>765701-3460</f>
        <v>762241</v>
      </c>
      <c r="D7" s="111" t="s">
        <v>388</v>
      </c>
      <c r="E7" s="57">
        <f>731619+9861-1977</f>
        <v>739503</v>
      </c>
    </row>
    <row r="8" spans="1:5" ht="12" customHeight="1">
      <c r="A8" s="174" t="s">
        <v>5</v>
      </c>
      <c r="B8" s="124" t="s">
        <v>317</v>
      </c>
      <c r="C8" s="57">
        <v>770284</v>
      </c>
      <c r="D8" s="8" t="s">
        <v>389</v>
      </c>
      <c r="E8" s="57"/>
    </row>
    <row r="9" spans="1:5" ht="12" customHeight="1">
      <c r="A9" s="174" t="s">
        <v>6</v>
      </c>
      <c r="B9" s="123" t="s">
        <v>329</v>
      </c>
      <c r="C9" s="57"/>
      <c r="D9" s="111" t="s">
        <v>305</v>
      </c>
      <c r="E9" s="57">
        <v>30000</v>
      </c>
    </row>
    <row r="10" spans="1:5" ht="12" customHeight="1">
      <c r="A10" s="174" t="s">
        <v>8</v>
      </c>
      <c r="B10" s="123" t="s">
        <v>326</v>
      </c>
      <c r="C10" s="57"/>
      <c r="D10" s="111" t="s">
        <v>121</v>
      </c>
      <c r="E10" s="57">
        <v>700</v>
      </c>
    </row>
    <row r="11" spans="1:5" ht="12" customHeight="1">
      <c r="A11" s="174" t="s">
        <v>10</v>
      </c>
      <c r="B11" s="123"/>
      <c r="C11" s="57"/>
      <c r="D11" s="111" t="s">
        <v>335</v>
      </c>
      <c r="E11" s="57">
        <f>334734+1977</f>
        <v>336711</v>
      </c>
    </row>
    <row r="12" spans="1:5" ht="12" customHeight="1">
      <c r="A12" s="174" t="s">
        <v>19</v>
      </c>
      <c r="B12" s="123"/>
      <c r="C12" s="57"/>
      <c r="D12" s="111" t="s">
        <v>334</v>
      </c>
      <c r="E12" s="57">
        <v>362040</v>
      </c>
    </row>
    <row r="13" spans="1:5" ht="12" customHeight="1">
      <c r="A13" s="174" t="s">
        <v>12</v>
      </c>
      <c r="B13" s="123"/>
      <c r="C13" s="57"/>
      <c r="D13" s="111" t="s">
        <v>336</v>
      </c>
      <c r="E13" s="57"/>
    </row>
    <row r="14" spans="1:5" ht="12" customHeight="1">
      <c r="A14" s="174" t="s">
        <v>14</v>
      </c>
      <c r="B14" s="123"/>
      <c r="C14" s="57"/>
      <c r="D14" s="111" t="s">
        <v>398</v>
      </c>
      <c r="E14" s="57"/>
    </row>
    <row r="15" spans="1:5" ht="12" customHeight="1">
      <c r="A15" s="174" t="s">
        <v>20</v>
      </c>
      <c r="B15" s="123"/>
      <c r="C15" s="57"/>
      <c r="D15" s="111" t="s">
        <v>304</v>
      </c>
      <c r="E15" s="57"/>
    </row>
    <row r="16" spans="1:5" ht="12" customHeight="1" thickBot="1">
      <c r="A16" s="174" t="s">
        <v>110</v>
      </c>
      <c r="B16" s="125"/>
      <c r="C16" s="118"/>
      <c r="D16" s="112" t="s">
        <v>91</v>
      </c>
      <c r="E16" s="118">
        <f>22436-9861</f>
        <v>12575</v>
      </c>
    </row>
    <row r="17" spans="1:5" ht="22.5" customHeight="1" thickBot="1">
      <c r="A17" s="174" t="s">
        <v>112</v>
      </c>
      <c r="B17" s="126" t="s">
        <v>294</v>
      </c>
      <c r="C17" s="183">
        <f>SUM(C5:C16)</f>
        <v>2742683</v>
      </c>
      <c r="D17" s="116" t="s">
        <v>306</v>
      </c>
      <c r="E17" s="183">
        <f>SUM(E5:E16)</f>
        <v>2796643</v>
      </c>
    </row>
    <row r="18" spans="1:5" ht="21.75" customHeight="1">
      <c r="A18" s="174" t="s">
        <v>114</v>
      </c>
      <c r="B18" s="127" t="s">
        <v>330</v>
      </c>
      <c r="C18" s="56">
        <v>200000</v>
      </c>
      <c r="D18" s="110" t="s">
        <v>307</v>
      </c>
      <c r="E18" s="119">
        <v>146040</v>
      </c>
    </row>
    <row r="19" spans="1:5" ht="12" customHeight="1">
      <c r="A19" s="174" t="s">
        <v>115</v>
      </c>
      <c r="B19" s="128" t="s">
        <v>332</v>
      </c>
      <c r="C19" s="59"/>
      <c r="D19" s="111" t="s">
        <v>308</v>
      </c>
      <c r="E19" s="57"/>
    </row>
    <row r="20" spans="1:5" ht="12" customHeight="1">
      <c r="A20" s="174" t="s">
        <v>117</v>
      </c>
      <c r="B20" s="123" t="s">
        <v>331</v>
      </c>
      <c r="C20" s="57"/>
      <c r="D20" s="111" t="s">
        <v>309</v>
      </c>
      <c r="E20" s="60"/>
    </row>
    <row r="21" spans="1:5" ht="12" customHeight="1">
      <c r="A21" s="174" t="s">
        <v>118</v>
      </c>
      <c r="B21" s="123" t="s">
        <v>296</v>
      </c>
      <c r="C21" s="57"/>
      <c r="D21" s="111" t="s">
        <v>361</v>
      </c>
      <c r="E21" s="59"/>
    </row>
    <row r="22" spans="1:5" ht="12" customHeight="1">
      <c r="A22" s="174" t="s">
        <v>120</v>
      </c>
      <c r="B22" s="123" t="s">
        <v>297</v>
      </c>
      <c r="C22" s="57"/>
      <c r="D22" s="114" t="s">
        <v>310</v>
      </c>
      <c r="E22" s="57"/>
    </row>
    <row r="23" spans="1:5" ht="12" customHeight="1">
      <c r="A23" s="174" t="s">
        <v>122</v>
      </c>
      <c r="B23" s="123" t="s">
        <v>380</v>
      </c>
      <c r="C23" s="57"/>
      <c r="D23" s="111" t="s">
        <v>362</v>
      </c>
      <c r="E23" s="57"/>
    </row>
    <row r="24" spans="1:5" ht="12" customHeight="1">
      <c r="A24" s="174" t="s">
        <v>123</v>
      </c>
      <c r="B24" s="129" t="s">
        <v>298</v>
      </c>
      <c r="C24" s="57"/>
      <c r="D24" s="110" t="s">
        <v>337</v>
      </c>
      <c r="E24" s="57"/>
    </row>
    <row r="25" spans="1:5" ht="12" customHeight="1">
      <c r="A25" s="174" t="s">
        <v>125</v>
      </c>
      <c r="B25" s="123" t="s">
        <v>381</v>
      </c>
      <c r="C25" s="57"/>
      <c r="D25" s="110" t="s">
        <v>311</v>
      </c>
      <c r="E25" s="59"/>
    </row>
    <row r="26" spans="1:5" ht="12" customHeight="1">
      <c r="A26" s="174" t="s">
        <v>189</v>
      </c>
      <c r="B26" s="122" t="s">
        <v>333</v>
      </c>
      <c r="C26" s="59"/>
      <c r="D26" s="110"/>
      <c r="E26" s="59"/>
    </row>
    <row r="27" spans="1:5" ht="12" customHeight="1">
      <c r="A27" s="174" t="s">
        <v>190</v>
      </c>
      <c r="B27" s="125" t="s">
        <v>319</v>
      </c>
      <c r="C27" s="57"/>
      <c r="D27" s="112"/>
      <c r="E27" s="57"/>
    </row>
    <row r="28" spans="1:5" ht="12" customHeight="1" thickBot="1">
      <c r="A28" s="174" t="s">
        <v>191</v>
      </c>
      <c r="B28" s="125"/>
      <c r="C28" s="118"/>
      <c r="D28" s="112"/>
      <c r="E28" s="108"/>
    </row>
    <row r="29" spans="1:5" ht="22.5" customHeight="1" thickBot="1">
      <c r="A29" s="174" t="s">
        <v>192</v>
      </c>
      <c r="B29" s="126" t="s">
        <v>299</v>
      </c>
      <c r="C29" s="183">
        <f>SUM(C20:C28)</f>
        <v>0</v>
      </c>
      <c r="D29" s="113" t="s">
        <v>312</v>
      </c>
      <c r="E29" s="183">
        <f>SUM(E18:E28)</f>
        <v>146040</v>
      </c>
    </row>
    <row r="30" spans="1:5" s="9" customFormat="1" ht="22.5" customHeight="1" thickBot="1">
      <c r="A30" s="174" t="s">
        <v>193</v>
      </c>
      <c r="B30" s="168" t="s">
        <v>300</v>
      </c>
      <c r="C30" s="184">
        <f>SUM(C17+C18+C19+C29)</f>
        <v>2942683</v>
      </c>
      <c r="D30" s="169" t="s">
        <v>313</v>
      </c>
      <c r="E30" s="184">
        <f>SUM(E17+E29)</f>
        <v>2942683</v>
      </c>
    </row>
    <row r="31" spans="1:5" ht="16.5" customHeight="1" thickBot="1">
      <c r="A31" s="175" t="s">
        <v>194</v>
      </c>
      <c r="B31" s="130" t="s">
        <v>301</v>
      </c>
      <c r="C31" s="183">
        <f>SUM(E17-C17)</f>
        <v>53960</v>
      </c>
      <c r="D31" s="115" t="s">
        <v>314</v>
      </c>
      <c r="E31" s="183"/>
    </row>
    <row r="32" spans="1:5" ht="12.75" customHeight="1">
      <c r="A32" s="131"/>
      <c r="B32" s="132"/>
      <c r="C32" s="135"/>
      <c r="D32" s="134"/>
      <c r="E32" s="135"/>
    </row>
    <row r="33" spans="1:5" ht="12.75" customHeight="1">
      <c r="A33" s="131"/>
      <c r="B33" s="132"/>
      <c r="C33" s="135"/>
      <c r="D33" s="134"/>
      <c r="E33" s="135"/>
    </row>
    <row r="34" spans="1:5" ht="12.75" customHeight="1">
      <c r="A34" s="131"/>
      <c r="B34" s="132"/>
      <c r="C34" s="135"/>
      <c r="D34" s="134"/>
      <c r="E34" s="135"/>
    </row>
    <row r="35" spans="1:5" ht="12.75" customHeight="1">
      <c r="A35" s="131"/>
      <c r="B35" s="132"/>
      <c r="C35" s="135"/>
      <c r="D35" s="134"/>
      <c r="E35" s="135"/>
    </row>
    <row r="36" spans="1:5" ht="12.75" customHeight="1">
      <c r="A36" s="131"/>
      <c r="B36" s="132"/>
      <c r="C36" s="135"/>
      <c r="D36" s="134"/>
      <c r="E36" s="135"/>
    </row>
    <row r="37" spans="1:5" ht="12.75" customHeight="1">
      <c r="A37" s="131"/>
      <c r="B37" s="132"/>
      <c r="C37" s="135"/>
      <c r="D37" s="134"/>
      <c r="E37" s="135"/>
    </row>
    <row r="38" spans="1:5" ht="12.75" customHeight="1">
      <c r="A38" s="131"/>
      <c r="B38" s="132"/>
      <c r="C38" s="135"/>
      <c r="D38" s="134"/>
      <c r="E38" s="135"/>
    </row>
    <row r="39" spans="1:5" ht="12.75" customHeight="1">
      <c r="A39" s="131"/>
      <c r="B39" s="132"/>
      <c r="C39" s="135"/>
      <c r="D39" s="134"/>
      <c r="E39" s="135"/>
    </row>
    <row r="40" spans="1:5" ht="12.75" customHeight="1">
      <c r="A40" s="131"/>
      <c r="B40" s="132"/>
      <c r="C40" s="135"/>
      <c r="D40" s="134"/>
      <c r="E40" s="135"/>
    </row>
    <row r="41" spans="1:5" ht="12" customHeight="1">
      <c r="A41" s="131"/>
      <c r="B41" s="132"/>
      <c r="C41" s="135"/>
      <c r="D41" s="134"/>
      <c r="E41" s="135"/>
    </row>
    <row r="42" spans="1:5" ht="12" customHeight="1">
      <c r="A42" s="131"/>
      <c r="B42" s="132"/>
      <c r="C42" s="135"/>
      <c r="D42" s="134"/>
      <c r="E42" s="135"/>
    </row>
    <row r="43" spans="1:5" ht="12" customHeight="1">
      <c r="A43" s="131"/>
      <c r="B43" s="132"/>
      <c r="C43" s="135"/>
      <c r="D43" s="134"/>
      <c r="E43" s="135"/>
    </row>
    <row r="44" spans="1:5" ht="12" customHeight="1">
      <c r="A44" s="131"/>
      <c r="B44" s="132"/>
      <c r="C44" s="133"/>
      <c r="D44" s="134"/>
      <c r="E44" s="135"/>
    </row>
    <row r="45" spans="1:5" ht="12" customHeight="1">
      <c r="A45" s="131"/>
      <c r="B45" s="132"/>
      <c r="C45" s="133"/>
      <c r="D45" s="134"/>
      <c r="E45" s="135"/>
    </row>
  </sheetData>
  <mergeCells count="1">
    <mergeCell ref="D2:E2"/>
  </mergeCells>
  <printOptions horizontalCentered="1" verticalCentered="1"/>
  <pageMargins left="0.3937007874015748" right="0.3937007874015748" top="0.7874015748031497" bottom="0.4724409448818898" header="0.5905511811023623" footer="0.07874015748031496"/>
  <pageSetup horizontalDpi="600" verticalDpi="600" orientation="landscape" scale="95" r:id="rId1"/>
  <headerFooter alignWithMargins="0">
    <oddHeader>&amp;L&amp;8  2. melléklet a …/…..(….) önkormányzati rendelethez&amp;C&amp;"Arial CE,Félkövér"&amp;11
Működési célú  bevételek és kiadások mérlege&amp;R&amp;9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workbookViewId="0" topLeftCell="A1">
      <selection activeCell="H15" sqref="H15"/>
    </sheetView>
  </sheetViews>
  <sheetFormatPr defaultColWidth="9.00390625" defaultRowHeight="12.75"/>
  <cols>
    <col min="1" max="1" width="27.25390625" style="505" customWidth="1"/>
    <col min="2" max="2" width="29.875" style="505" bestFit="1" customWidth="1"/>
    <col min="3" max="3" width="12.00390625" style="505" customWidth="1"/>
    <col min="4" max="4" width="12.125" style="505" customWidth="1"/>
    <col min="5" max="250" width="9.00390625" style="505" customWidth="1"/>
    <col min="251" max="16384" width="11.625" style="492" customWidth="1"/>
  </cols>
  <sheetData>
    <row r="2" spans="1:2" ht="12.75">
      <c r="A2" s="869" t="s">
        <v>726</v>
      </c>
      <c r="B2" s="869"/>
    </row>
    <row r="3" spans="1:4" ht="21.75" customHeight="1" thickBot="1">
      <c r="A3" s="506"/>
      <c r="B3" s="506"/>
      <c r="C3" s="873" t="s">
        <v>159</v>
      </c>
      <c r="D3" s="873"/>
    </row>
    <row r="4" ht="0.75" customHeight="1" hidden="1" thickBot="1"/>
    <row r="5" ht="13.5" hidden="1" thickBot="1"/>
    <row r="6" ht="13.5" hidden="1" thickBot="1">
      <c r="D6" s="505" t="s">
        <v>548</v>
      </c>
    </row>
    <row r="7" ht="13.5" hidden="1" thickBot="1">
      <c r="D7" s="664" t="s">
        <v>687</v>
      </c>
    </row>
    <row r="8" spans="1:4" ht="34.5" customHeight="1">
      <c r="A8" s="667" t="s">
        <v>549</v>
      </c>
      <c r="B8" s="668" t="s">
        <v>1</v>
      </c>
      <c r="C8" s="673" t="s">
        <v>589</v>
      </c>
      <c r="D8" s="676" t="s">
        <v>575</v>
      </c>
    </row>
    <row r="9" spans="1:5" ht="18" customHeight="1">
      <c r="A9" s="669" t="s">
        <v>690</v>
      </c>
      <c r="B9" s="665" t="s">
        <v>728</v>
      </c>
      <c r="C9" s="674">
        <v>21000</v>
      </c>
      <c r="D9" s="677">
        <v>21000</v>
      </c>
      <c r="E9" s="507"/>
    </row>
    <row r="10" spans="1:4" ht="18" customHeight="1">
      <c r="A10" s="669"/>
      <c r="B10" s="666"/>
      <c r="C10" s="675"/>
      <c r="D10" s="678"/>
    </row>
    <row r="11" spans="1:4" ht="18" customHeight="1">
      <c r="A11" s="669" t="s">
        <v>550</v>
      </c>
      <c r="B11" s="665" t="s">
        <v>551</v>
      </c>
      <c r="C11" s="675"/>
      <c r="D11" s="678"/>
    </row>
    <row r="12" spans="1:4" ht="18" customHeight="1">
      <c r="A12" s="669" t="s">
        <v>552</v>
      </c>
      <c r="B12" s="665" t="s">
        <v>727</v>
      </c>
      <c r="C12" s="675"/>
      <c r="D12" s="678"/>
    </row>
    <row r="13" spans="1:4" ht="18" customHeight="1">
      <c r="A13" s="670" t="s">
        <v>691</v>
      </c>
      <c r="B13" s="666" t="s">
        <v>553</v>
      </c>
      <c r="C13" s="675">
        <v>4200</v>
      </c>
      <c r="D13" s="678">
        <v>4200</v>
      </c>
    </row>
    <row r="14" spans="1:4" ht="18" customHeight="1">
      <c r="A14" s="669" t="s">
        <v>554</v>
      </c>
      <c r="B14" s="666" t="s">
        <v>555</v>
      </c>
      <c r="C14" s="675">
        <v>11800</v>
      </c>
      <c r="D14" s="677">
        <f>1800+15000</f>
        <v>16800</v>
      </c>
    </row>
    <row r="15" spans="1:4" ht="18" customHeight="1">
      <c r="A15" s="670" t="s">
        <v>692</v>
      </c>
      <c r="B15" s="666" t="s">
        <v>556</v>
      </c>
      <c r="C15" s="675">
        <v>45000</v>
      </c>
      <c r="D15" s="678">
        <v>35000</v>
      </c>
    </row>
    <row r="16" spans="1:4" ht="18" customHeight="1">
      <c r="A16" s="670" t="s">
        <v>693</v>
      </c>
      <c r="B16" s="666" t="s">
        <v>557</v>
      </c>
      <c r="C16" s="675">
        <v>4500</v>
      </c>
      <c r="D16" s="678">
        <v>4500</v>
      </c>
    </row>
    <row r="17" spans="1:6" ht="36.75" customHeight="1">
      <c r="A17" s="670" t="s">
        <v>694</v>
      </c>
      <c r="B17" s="666" t="s">
        <v>558</v>
      </c>
      <c r="C17" s="675">
        <v>5700</v>
      </c>
      <c r="D17" s="678">
        <v>2200</v>
      </c>
      <c r="E17" s="867"/>
      <c r="F17" s="868"/>
    </row>
    <row r="18" spans="1:4" ht="18" customHeight="1">
      <c r="A18" s="670" t="s">
        <v>695</v>
      </c>
      <c r="B18" s="666" t="s">
        <v>559</v>
      </c>
      <c r="C18" s="675">
        <v>13600</v>
      </c>
      <c r="D18" s="678">
        <v>13600</v>
      </c>
    </row>
    <row r="19" spans="1:4" ht="18" customHeight="1">
      <c r="A19" s="669"/>
      <c r="B19" s="666"/>
      <c r="C19" s="675"/>
      <c r="D19" s="678"/>
    </row>
    <row r="20" spans="1:4" ht="18" customHeight="1">
      <c r="A20" s="670" t="s">
        <v>696</v>
      </c>
      <c r="B20" s="666" t="s">
        <v>560</v>
      </c>
      <c r="C20" s="675">
        <v>4500</v>
      </c>
      <c r="D20" s="678">
        <v>4500</v>
      </c>
    </row>
    <row r="21" spans="1:4" ht="22.5" customHeight="1" thickBot="1">
      <c r="A21" s="865" t="s">
        <v>561</v>
      </c>
      <c r="B21" s="866"/>
      <c r="C21" s="671">
        <f>SUM(C9:C20)</f>
        <v>110300</v>
      </c>
      <c r="D21" s="672">
        <f>SUM(D9:D20)</f>
        <v>101800</v>
      </c>
    </row>
    <row r="22" ht="19.5" customHeight="1"/>
    <row r="23" spans="1:4" ht="19.5" customHeight="1" thickBot="1">
      <c r="A23" s="679"/>
      <c r="B23" s="679"/>
      <c r="C23" s="679"/>
      <c r="D23" s="679"/>
    </row>
    <row r="24" spans="1:4" ht="18" customHeight="1">
      <c r="A24" s="870" t="s">
        <v>61</v>
      </c>
      <c r="B24" s="871"/>
      <c r="C24" s="871"/>
      <c r="D24" s="872"/>
    </row>
    <row r="25" spans="1:5" ht="19.5" customHeight="1" thickBot="1">
      <c r="A25" s="680" t="s">
        <v>688</v>
      </c>
      <c r="B25" s="681" t="s">
        <v>689</v>
      </c>
      <c r="C25" s="682"/>
      <c r="D25" s="683">
        <v>9000</v>
      </c>
      <c r="E25" s="507"/>
    </row>
  </sheetData>
  <mergeCells count="5">
    <mergeCell ref="A21:B21"/>
    <mergeCell ref="E17:F17"/>
    <mergeCell ref="A2:B2"/>
    <mergeCell ref="A24:D24"/>
    <mergeCell ref="C3:D3"/>
  </mergeCells>
  <printOptions/>
  <pageMargins left="0.39375" right="0.19652777777777777" top="0.93" bottom="0.19652777777777777" header="0.5118055555555555" footer="0.5118055555555555"/>
  <pageSetup fitToHeight="1" fitToWidth="1" horizontalDpi="300" verticalDpi="300" orientation="portrait" paperSize="9" r:id="rId1"/>
  <headerFooter alignWithMargins="0">
    <oddHeader>&amp;L9. számú tájékoztató tábla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E10" sqref="E10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3" width="9.375" style="0" customWidth="1"/>
    <col min="4" max="4" width="33.25390625" style="0" customWidth="1"/>
    <col min="5" max="5" width="9.25390625" style="0" customWidth="1"/>
  </cols>
  <sheetData>
    <row r="1" spans="4:5" ht="13.5" thickBot="1">
      <c r="D1" s="825" t="s">
        <v>159</v>
      </c>
      <c r="E1" s="825"/>
    </row>
    <row r="2" spans="1:5" ht="13.5" thickBot="1">
      <c r="A2" s="95"/>
      <c r="B2" s="136" t="s">
        <v>180</v>
      </c>
      <c r="C2" s="137" t="s">
        <v>181</v>
      </c>
      <c r="D2" s="137" t="s">
        <v>183</v>
      </c>
      <c r="E2" s="138" t="s">
        <v>184</v>
      </c>
    </row>
    <row r="3" spans="1:5" ht="23.25" thickBot="1">
      <c r="A3" s="170"/>
      <c r="B3" s="171" t="s">
        <v>22</v>
      </c>
      <c r="C3" s="164" t="s">
        <v>576</v>
      </c>
      <c r="D3" s="160" t="s">
        <v>23</v>
      </c>
      <c r="E3" s="164" t="s">
        <v>575</v>
      </c>
    </row>
    <row r="4" spans="1:5" ht="12.75" customHeight="1">
      <c r="A4" s="96" t="s">
        <v>2</v>
      </c>
      <c r="B4" s="122" t="s">
        <v>338</v>
      </c>
      <c r="C4" s="119">
        <f>10000+9000</f>
        <v>19000</v>
      </c>
      <c r="D4" s="123" t="s">
        <v>321</v>
      </c>
      <c r="E4" s="57">
        <v>1535839</v>
      </c>
    </row>
    <row r="5" spans="1:5" ht="12.75" customHeight="1">
      <c r="A5" s="96" t="s">
        <v>3</v>
      </c>
      <c r="B5" s="123" t="s">
        <v>339</v>
      </c>
      <c r="C5" s="57">
        <v>6860</v>
      </c>
      <c r="D5" s="122" t="s">
        <v>320</v>
      </c>
      <c r="E5" s="119">
        <v>215144</v>
      </c>
    </row>
    <row r="6" spans="1:5" ht="12.75">
      <c r="A6" s="96" t="s">
        <v>4</v>
      </c>
      <c r="B6" s="123" t="s">
        <v>315</v>
      </c>
      <c r="C6" s="57"/>
      <c r="D6" s="123" t="s">
        <v>322</v>
      </c>
      <c r="E6" s="57"/>
    </row>
    <row r="7" spans="1:5" ht="12.75">
      <c r="A7" s="96" t="s">
        <v>5</v>
      </c>
      <c r="B7" s="72" t="s">
        <v>392</v>
      </c>
      <c r="C7" s="57">
        <v>70000</v>
      </c>
      <c r="D7" s="123" t="s">
        <v>356</v>
      </c>
      <c r="E7" s="57"/>
    </row>
    <row r="8" spans="1:5" ht="12.75">
      <c r="A8" s="96" t="s">
        <v>6</v>
      </c>
      <c r="B8" s="123" t="s">
        <v>391</v>
      </c>
      <c r="C8" s="57"/>
      <c r="D8" s="123" t="s">
        <v>323</v>
      </c>
      <c r="E8" s="57"/>
    </row>
    <row r="9" spans="1:5" ht="12.75">
      <c r="A9" s="96" t="s">
        <v>8</v>
      </c>
      <c r="B9" s="123" t="s">
        <v>316</v>
      </c>
      <c r="C9" s="57"/>
      <c r="D9" s="123" t="s">
        <v>91</v>
      </c>
      <c r="E9" s="57">
        <v>714070</v>
      </c>
    </row>
    <row r="10" spans="1:5" ht="12.75" customHeight="1">
      <c r="A10" s="96" t="s">
        <v>10</v>
      </c>
      <c r="B10" s="123" t="s">
        <v>660</v>
      </c>
      <c r="C10" s="57">
        <f>2888+572</f>
        <v>3460</v>
      </c>
      <c r="D10" s="123" t="s">
        <v>67</v>
      </c>
      <c r="E10" s="57">
        <v>187203</v>
      </c>
    </row>
    <row r="11" spans="1:5" ht="12.75" customHeight="1">
      <c r="A11" s="96" t="s">
        <v>19</v>
      </c>
      <c r="B11" s="123" t="s">
        <v>317</v>
      </c>
      <c r="C11" s="57">
        <f>13500-10000</f>
        <v>3500</v>
      </c>
      <c r="D11" s="123" t="s">
        <v>324</v>
      </c>
      <c r="E11" s="57"/>
    </row>
    <row r="12" spans="1:5" ht="12.75">
      <c r="A12" s="96" t="s">
        <v>12</v>
      </c>
      <c r="B12" s="123" t="s">
        <v>340</v>
      </c>
      <c r="C12" s="57">
        <f>1561358+51578</f>
        <v>1612936</v>
      </c>
      <c r="D12" s="123" t="s">
        <v>143</v>
      </c>
      <c r="E12" s="57">
        <v>70000</v>
      </c>
    </row>
    <row r="13" spans="1:5" ht="12.75" customHeight="1">
      <c r="A13" s="96" t="s">
        <v>14</v>
      </c>
      <c r="B13" s="123" t="s">
        <v>63</v>
      </c>
      <c r="C13" s="57">
        <v>6500</v>
      </c>
      <c r="D13" s="123" t="s">
        <v>325</v>
      </c>
      <c r="E13" s="57"/>
    </row>
    <row r="14" spans="1:5" ht="12.75" customHeight="1" thickBot="1">
      <c r="A14" s="96" t="s">
        <v>20</v>
      </c>
      <c r="B14" s="129" t="s">
        <v>396</v>
      </c>
      <c r="C14" s="109"/>
      <c r="D14" s="129"/>
      <c r="E14" s="109"/>
    </row>
    <row r="15" spans="1:5" ht="22.5" customHeight="1" thickBot="1">
      <c r="A15" s="96" t="s">
        <v>110</v>
      </c>
      <c r="B15" s="126" t="s">
        <v>294</v>
      </c>
      <c r="C15" s="183">
        <f>SUM(C4:C14)</f>
        <v>1722256</v>
      </c>
      <c r="D15" s="126" t="s">
        <v>306</v>
      </c>
      <c r="E15" s="183">
        <f>SUM(E4:E13)</f>
        <v>2722256</v>
      </c>
    </row>
    <row r="16" spans="1:5" ht="12.75">
      <c r="A16" s="96" t="s">
        <v>112</v>
      </c>
      <c r="B16" s="127" t="s">
        <v>318</v>
      </c>
      <c r="C16" s="56">
        <v>1000000</v>
      </c>
      <c r="D16" s="122" t="s">
        <v>307</v>
      </c>
      <c r="E16" s="119"/>
    </row>
    <row r="17" spans="1:5" ht="12.75">
      <c r="A17" s="96" t="s">
        <v>114</v>
      </c>
      <c r="B17" s="123" t="s">
        <v>295</v>
      </c>
      <c r="C17" s="60"/>
      <c r="D17" s="123" t="s">
        <v>308</v>
      </c>
      <c r="E17" s="57"/>
    </row>
    <row r="18" spans="1:5" ht="12.75">
      <c r="A18" s="96" t="s">
        <v>115</v>
      </c>
      <c r="B18" s="123" t="s">
        <v>296</v>
      </c>
      <c r="C18" s="57"/>
      <c r="D18" s="123" t="s">
        <v>309</v>
      </c>
      <c r="E18" s="57"/>
    </row>
    <row r="19" spans="1:5" ht="12.75" customHeight="1">
      <c r="A19" s="96" t="s">
        <v>117</v>
      </c>
      <c r="B19" s="123" t="s">
        <v>297</v>
      </c>
      <c r="C19" s="57"/>
      <c r="D19" s="123" t="s">
        <v>420</v>
      </c>
      <c r="E19" s="57"/>
    </row>
    <row r="20" spans="1:5" ht="12.75" customHeight="1">
      <c r="A20" s="96" t="s">
        <v>118</v>
      </c>
      <c r="B20" s="123" t="s">
        <v>382</v>
      </c>
      <c r="C20" s="57"/>
      <c r="D20" s="123" t="s">
        <v>361</v>
      </c>
      <c r="E20" s="57"/>
    </row>
    <row r="21" spans="1:5" ht="12.75" customHeight="1">
      <c r="A21" s="96" t="s">
        <v>120</v>
      </c>
      <c r="B21" s="129" t="s">
        <v>298</v>
      </c>
      <c r="C21" s="57"/>
      <c r="D21" s="129" t="s">
        <v>310</v>
      </c>
      <c r="E21" s="57"/>
    </row>
    <row r="22" spans="1:5" ht="12.75" customHeight="1">
      <c r="A22" s="96" t="s">
        <v>122</v>
      </c>
      <c r="B22" s="123" t="s">
        <v>381</v>
      </c>
      <c r="C22" s="57"/>
      <c r="D22" s="123" t="s">
        <v>362</v>
      </c>
      <c r="E22" s="57"/>
    </row>
    <row r="23" spans="1:5" ht="12.75" customHeight="1">
      <c r="A23" s="96" t="s">
        <v>123</v>
      </c>
      <c r="B23" s="122" t="s">
        <v>333</v>
      </c>
      <c r="C23" s="57"/>
      <c r="D23" s="122" t="s">
        <v>337</v>
      </c>
      <c r="E23" s="57"/>
    </row>
    <row r="24" spans="1:5" ht="12.75">
      <c r="A24" s="96" t="s">
        <v>125</v>
      </c>
      <c r="B24" s="125" t="s">
        <v>319</v>
      </c>
      <c r="C24" s="57"/>
      <c r="D24" s="122" t="s">
        <v>311</v>
      </c>
      <c r="E24" s="57"/>
    </row>
    <row r="25" spans="1:5" ht="12.75" customHeight="1" thickBot="1">
      <c r="A25" s="96" t="s">
        <v>189</v>
      </c>
      <c r="B25" s="125"/>
      <c r="C25" s="118"/>
      <c r="D25" s="125"/>
      <c r="E25" s="118"/>
    </row>
    <row r="26" spans="1:5" ht="22.5" customHeight="1" thickBot="1">
      <c r="A26" s="96" t="s">
        <v>190</v>
      </c>
      <c r="B26" s="126" t="s">
        <v>394</v>
      </c>
      <c r="C26" s="183">
        <f>SUM(C17:C25)</f>
        <v>0</v>
      </c>
      <c r="D26" s="126" t="s">
        <v>403</v>
      </c>
      <c r="E26" s="183">
        <f>SUM(E16:E25)</f>
        <v>0</v>
      </c>
    </row>
    <row r="27" spans="1:5" ht="22.5" customHeight="1" thickBot="1">
      <c r="A27" s="96" t="s">
        <v>191</v>
      </c>
      <c r="B27" s="167" t="s">
        <v>395</v>
      </c>
      <c r="C27" s="184">
        <f>SUM(C26+C16+C15)</f>
        <v>2722256</v>
      </c>
      <c r="D27" s="167" t="s">
        <v>402</v>
      </c>
      <c r="E27" s="184">
        <f>SUM(E26,E15)</f>
        <v>2722256</v>
      </c>
    </row>
    <row r="28" spans="1:5" ht="16.5" customHeight="1" thickBot="1">
      <c r="A28" s="97" t="s">
        <v>192</v>
      </c>
      <c r="B28" s="130" t="s">
        <v>301</v>
      </c>
      <c r="C28" s="183">
        <f>SUM(E15-C15)</f>
        <v>1000000</v>
      </c>
      <c r="D28" s="130" t="s">
        <v>314</v>
      </c>
      <c r="E28" s="183"/>
    </row>
    <row r="29" spans="2:5" ht="12.75">
      <c r="B29" s="132"/>
      <c r="C29" s="133"/>
      <c r="D29" s="132"/>
      <c r="E29" s="135"/>
    </row>
    <row r="30" spans="2:5" ht="12.75">
      <c r="B30" s="132"/>
      <c r="C30" s="133"/>
      <c r="E30" s="135"/>
    </row>
    <row r="31" spans="2:5" ht="12.75">
      <c r="B31" s="132"/>
      <c r="C31" s="133"/>
      <c r="D31" s="132"/>
      <c r="E31" s="135"/>
    </row>
    <row r="32" spans="2:3" ht="12.75">
      <c r="B32" s="132"/>
      <c r="C32" s="133"/>
    </row>
    <row r="33" spans="2:5" ht="12.75">
      <c r="B33" s="132"/>
      <c r="C33" s="133"/>
      <c r="D33" s="132"/>
      <c r="E33" s="135"/>
    </row>
    <row r="34" spans="2:5" ht="12.75">
      <c r="B34" s="132"/>
      <c r="C34" s="133"/>
      <c r="D34" s="132"/>
      <c r="E34" s="135"/>
    </row>
    <row r="35" spans="2:5" ht="12.75">
      <c r="B35" s="132"/>
      <c r="C35" s="133"/>
      <c r="D35" s="132"/>
      <c r="E35" s="135"/>
    </row>
    <row r="36" spans="2:5" ht="12.75">
      <c r="B36" s="132"/>
      <c r="C36" s="133"/>
      <c r="D36" s="132"/>
      <c r="E36" s="135"/>
    </row>
    <row r="37" spans="2:5" ht="12.75">
      <c r="B37" s="132"/>
      <c r="C37" s="133"/>
      <c r="D37" s="132"/>
      <c r="E37" s="135"/>
    </row>
    <row r="38" spans="2:5" ht="12.75">
      <c r="B38" s="132"/>
      <c r="C38" s="133"/>
      <c r="D38" s="132"/>
      <c r="E38" s="135"/>
    </row>
    <row r="39" spans="2:5" ht="12.75">
      <c r="B39" s="132"/>
      <c r="C39" s="133"/>
      <c r="D39" s="132"/>
      <c r="E39" s="135"/>
    </row>
  </sheetData>
  <mergeCells count="1">
    <mergeCell ref="D1:E1"/>
  </mergeCells>
  <printOptions horizontalCentered="1" verticalCentered="1"/>
  <pageMargins left="0.7874015748031497" right="0.7874015748031497" top="0.7874015748031497" bottom="0.1968503937007874" header="0.3937007874015748" footer="0.31496062992125984"/>
  <pageSetup horizontalDpi="300" verticalDpi="300" orientation="landscape" paperSize="9" r:id="rId1"/>
  <headerFooter alignWithMargins="0">
    <oddHeader>&amp;L&amp;8  3. melléklet a …/…..(….) önkormányzati rendelethez&amp;C&amp;"Arial CE,Félkövér"&amp;12
&amp;11Felhalmozási célú bevételek és kiadások mérlege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workbookViewId="0" topLeftCell="A1">
      <selection activeCell="K21" sqref="K21"/>
    </sheetView>
  </sheetViews>
  <sheetFormatPr defaultColWidth="9.00390625" defaultRowHeight="12.75"/>
  <cols>
    <col min="1" max="1" width="3.625" style="270" bestFit="1" customWidth="1"/>
    <col min="2" max="2" width="19.125" style="270" customWidth="1"/>
    <col min="3" max="3" width="10.375" style="270" bestFit="1" customWidth="1"/>
    <col min="4" max="4" width="10.25390625" style="270" customWidth="1"/>
    <col min="5" max="5" width="9.75390625" style="270" customWidth="1"/>
    <col min="6" max="6" width="10.75390625" style="270" customWidth="1"/>
    <col min="7" max="7" width="10.00390625" style="270" customWidth="1"/>
    <col min="8" max="8" width="10.375" style="270" customWidth="1"/>
    <col min="9" max="9" width="10.125" style="270" customWidth="1"/>
    <col min="10" max="10" width="11.25390625" style="270" customWidth="1"/>
    <col min="11" max="11" width="10.25390625" style="270" customWidth="1"/>
    <col min="12" max="12" width="10.00390625" style="270" customWidth="1"/>
    <col min="13" max="13" width="10.125" style="270" customWidth="1"/>
    <col min="14" max="14" width="9.75390625" style="270" customWidth="1"/>
    <col min="15" max="15" width="10.375" style="270" bestFit="1" customWidth="1"/>
    <col min="16" max="16" width="8.375" style="270" customWidth="1"/>
    <col min="17" max="17" width="8.75390625" style="270" bestFit="1" customWidth="1"/>
    <col min="18" max="18" width="11.125" style="270" customWidth="1"/>
    <col min="19" max="16384" width="9.125" style="270" customWidth="1"/>
  </cols>
  <sheetData>
    <row r="1" spans="1:18" ht="12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28"/>
      <c r="P1" s="828"/>
      <c r="Q1" s="828"/>
      <c r="R1" s="828"/>
    </row>
    <row r="4" spans="1:18" s="271" customFormat="1" ht="12.7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826" t="s">
        <v>284</v>
      </c>
      <c r="P4" s="826"/>
      <c r="Q4" s="827"/>
      <c r="R4" s="827"/>
    </row>
    <row r="5" s="271" customFormat="1" ht="13.5" thickBot="1"/>
    <row r="6" spans="1:18" s="271" customFormat="1" ht="13.5" thickBot="1">
      <c r="A6" s="272"/>
      <c r="B6" s="273" t="s">
        <v>180</v>
      </c>
      <c r="C6" s="274" t="s">
        <v>181</v>
      </c>
      <c r="D6" s="274" t="s">
        <v>183</v>
      </c>
      <c r="E6" s="274" t="s">
        <v>184</v>
      </c>
      <c r="F6" s="274" t="s">
        <v>185</v>
      </c>
      <c r="G6" s="274" t="s">
        <v>186</v>
      </c>
      <c r="H6" s="274" t="s">
        <v>187</v>
      </c>
      <c r="I6" s="274" t="s">
        <v>188</v>
      </c>
      <c r="J6" s="274" t="s">
        <v>212</v>
      </c>
      <c r="K6" s="274" t="s">
        <v>213</v>
      </c>
      <c r="L6" s="274" t="s">
        <v>214</v>
      </c>
      <c r="M6" s="274" t="s">
        <v>215</v>
      </c>
      <c r="N6" s="274" t="s">
        <v>216</v>
      </c>
      <c r="O6" s="274" t="s">
        <v>217</v>
      </c>
      <c r="P6" s="274" t="s">
        <v>218</v>
      </c>
      <c r="Q6" s="77" t="s">
        <v>219</v>
      </c>
      <c r="R6" s="78" t="s">
        <v>220</v>
      </c>
    </row>
    <row r="7" spans="1:18" s="271" customFormat="1" ht="18" customHeight="1" thickBot="1">
      <c r="A7" s="275"/>
      <c r="B7" s="276"/>
      <c r="C7" s="233" t="s">
        <v>50</v>
      </c>
      <c r="D7" s="233"/>
      <c r="E7" s="233"/>
      <c r="F7" s="233"/>
      <c r="G7" s="233"/>
      <c r="H7" s="233"/>
      <c r="I7" s="233"/>
      <c r="J7" s="75"/>
      <c r="K7" s="75" t="s">
        <v>51</v>
      </c>
      <c r="L7" s="75"/>
      <c r="M7" s="75"/>
      <c r="N7" s="75"/>
      <c r="O7" s="75"/>
      <c r="P7" s="75"/>
      <c r="Q7" s="75"/>
      <c r="R7" s="76"/>
    </row>
    <row r="8" spans="1:18" ht="62.25" customHeight="1" thickBot="1">
      <c r="A8" s="275"/>
      <c r="B8" s="751" t="s">
        <v>173</v>
      </c>
      <c r="C8" s="234" t="s">
        <v>52</v>
      </c>
      <c r="D8" s="235" t="s">
        <v>53</v>
      </c>
      <c r="E8" s="236" t="s">
        <v>646</v>
      </c>
      <c r="F8" s="236" t="s">
        <v>176</v>
      </c>
      <c r="G8" s="236" t="s">
        <v>174</v>
      </c>
      <c r="H8" s="236" t="s">
        <v>175</v>
      </c>
      <c r="I8" s="236" t="s">
        <v>167</v>
      </c>
      <c r="J8" s="246" t="s">
        <v>59</v>
      </c>
      <c r="K8" s="258" t="s">
        <v>56</v>
      </c>
      <c r="L8" s="235" t="s">
        <v>57</v>
      </c>
      <c r="M8" s="236" t="s">
        <v>166</v>
      </c>
      <c r="N8" s="259" t="s">
        <v>165</v>
      </c>
      <c r="O8" s="259" t="s">
        <v>167</v>
      </c>
      <c r="P8" s="259" t="s">
        <v>658</v>
      </c>
      <c r="Q8" s="260" t="s">
        <v>55</v>
      </c>
      <c r="R8" s="261" t="s">
        <v>59</v>
      </c>
    </row>
    <row r="9" spans="1:19" ht="23.25" customHeight="1">
      <c r="A9" s="280" t="s">
        <v>2</v>
      </c>
      <c r="B9" s="752" t="s">
        <v>7</v>
      </c>
      <c r="C9" s="268">
        <v>1000</v>
      </c>
      <c r="D9" s="238">
        <v>10031</v>
      </c>
      <c r="E9" s="238"/>
      <c r="F9" s="238">
        <f>40735-10031</f>
        <v>30704</v>
      </c>
      <c r="G9" s="238"/>
      <c r="H9" s="238">
        <v>14400</v>
      </c>
      <c r="I9" s="238"/>
      <c r="J9" s="253">
        <f aca="true" t="shared" si="0" ref="J9:J14">SUM(C9:I9)</f>
        <v>56135</v>
      </c>
      <c r="K9" s="237">
        <v>31440</v>
      </c>
      <c r="L9" s="238">
        <v>8438</v>
      </c>
      <c r="M9" s="238">
        <f>13085+2600</f>
        <v>15685</v>
      </c>
      <c r="N9" s="238"/>
      <c r="O9" s="238">
        <v>572</v>
      </c>
      <c r="P9" s="245"/>
      <c r="Q9" s="239"/>
      <c r="R9" s="248">
        <f aca="true" t="shared" si="1" ref="R9:R14">SUM(K9:Q9)</f>
        <v>56135</v>
      </c>
      <c r="S9" s="277"/>
    </row>
    <row r="10" spans="1:19" ht="23.25" customHeight="1">
      <c r="A10" s="280" t="s">
        <v>3</v>
      </c>
      <c r="B10" s="753" t="s">
        <v>9</v>
      </c>
      <c r="C10" s="10">
        <f>21335</f>
        <v>21335</v>
      </c>
      <c r="D10" s="11">
        <v>10031</v>
      </c>
      <c r="E10" s="11"/>
      <c r="F10" s="11">
        <f>40796+2888-10031</f>
        <v>33653</v>
      </c>
      <c r="G10" s="11"/>
      <c r="H10" s="11">
        <v>500</v>
      </c>
      <c r="I10" s="11"/>
      <c r="J10" s="254">
        <f t="shared" si="0"/>
        <v>65519</v>
      </c>
      <c r="K10" s="240">
        <v>32955</v>
      </c>
      <c r="L10" s="11">
        <v>8915</v>
      </c>
      <c r="M10" s="11">
        <v>20761</v>
      </c>
      <c r="N10" s="11"/>
      <c r="O10" s="11">
        <v>2888</v>
      </c>
      <c r="P10" s="12"/>
      <c r="Q10" s="241"/>
      <c r="R10" s="13">
        <f t="shared" si="1"/>
        <v>65519</v>
      </c>
      <c r="S10" s="277"/>
    </row>
    <row r="11" spans="1:19" ht="23.25" customHeight="1">
      <c r="A11" s="280" t="s">
        <v>4</v>
      </c>
      <c r="B11" s="753" t="s">
        <v>583</v>
      </c>
      <c r="C11" s="10">
        <v>140</v>
      </c>
      <c r="D11" s="11"/>
      <c r="E11" s="11"/>
      <c r="F11" s="11">
        <f>14409-5000</f>
        <v>9409</v>
      </c>
      <c r="G11" s="11"/>
      <c r="H11" s="11">
        <v>5000</v>
      </c>
      <c r="I11" s="11">
        <v>51578</v>
      </c>
      <c r="J11" s="254">
        <f t="shared" si="0"/>
        <v>66127</v>
      </c>
      <c r="K11" s="240">
        <v>9314</v>
      </c>
      <c r="L11" s="11">
        <v>2385</v>
      </c>
      <c r="M11" s="11">
        <f>2850</f>
        <v>2850</v>
      </c>
      <c r="N11" s="11">
        <v>0</v>
      </c>
      <c r="O11" s="11">
        <v>51578</v>
      </c>
      <c r="P11" s="12"/>
      <c r="Q11" s="241"/>
      <c r="R11" s="13">
        <f t="shared" si="1"/>
        <v>66127</v>
      </c>
      <c r="S11" s="277"/>
    </row>
    <row r="12" spans="1:19" ht="23.25" customHeight="1">
      <c r="A12" s="280" t="s">
        <v>5</v>
      </c>
      <c r="B12" s="754" t="s">
        <v>222</v>
      </c>
      <c r="C12" s="10">
        <v>2864</v>
      </c>
      <c r="D12" s="11"/>
      <c r="E12" s="11"/>
      <c r="F12" s="11">
        <v>2336</v>
      </c>
      <c r="G12" s="11"/>
      <c r="H12" s="11">
        <f>124500+300</f>
        <v>124800</v>
      </c>
      <c r="I12" s="11"/>
      <c r="J12" s="254">
        <f t="shared" si="0"/>
        <v>130000</v>
      </c>
      <c r="K12" s="240">
        <v>64377</v>
      </c>
      <c r="L12" s="11">
        <v>15500</v>
      </c>
      <c r="M12" s="11">
        <v>50123</v>
      </c>
      <c r="N12" s="11"/>
      <c r="O12" s="11"/>
      <c r="P12" s="12"/>
      <c r="Q12" s="241"/>
      <c r="R12" s="13">
        <f t="shared" si="1"/>
        <v>130000</v>
      </c>
      <c r="S12" s="277"/>
    </row>
    <row r="13" spans="1:19" ht="23.25" customHeight="1">
      <c r="A13" s="280" t="s">
        <v>6</v>
      </c>
      <c r="B13" s="755" t="s">
        <v>17</v>
      </c>
      <c r="C13" s="187"/>
      <c r="D13" s="18">
        <v>209224</v>
      </c>
      <c r="E13" s="18"/>
      <c r="F13" s="18">
        <v>18453</v>
      </c>
      <c r="G13" s="18"/>
      <c r="H13" s="18">
        <v>3750</v>
      </c>
      <c r="I13" s="18"/>
      <c r="J13" s="254">
        <f t="shared" si="0"/>
        <v>231427</v>
      </c>
      <c r="K13" s="214">
        <v>156998</v>
      </c>
      <c r="L13" s="18">
        <v>42389</v>
      </c>
      <c r="M13" s="18">
        <v>32040</v>
      </c>
      <c r="N13" s="18">
        <v>0</v>
      </c>
      <c r="O13" s="247"/>
      <c r="P13" s="412"/>
      <c r="Q13" s="278"/>
      <c r="R13" s="13">
        <f t="shared" si="1"/>
        <v>231427</v>
      </c>
      <c r="S13" s="277"/>
    </row>
    <row r="14" spans="1:19" ht="24" thickBot="1">
      <c r="A14" s="280" t="s">
        <v>8</v>
      </c>
      <c r="B14" s="756" t="s">
        <v>60</v>
      </c>
      <c r="C14" s="219">
        <v>39192</v>
      </c>
      <c r="D14" s="19">
        <v>232874</v>
      </c>
      <c r="E14" s="19"/>
      <c r="F14" s="19">
        <f>51370-5770</f>
        <v>45600</v>
      </c>
      <c r="G14" s="19"/>
      <c r="H14" s="19">
        <v>5770</v>
      </c>
      <c r="I14" s="19"/>
      <c r="J14" s="279">
        <f t="shared" si="0"/>
        <v>323436</v>
      </c>
      <c r="K14" s="242">
        <v>195655</v>
      </c>
      <c r="L14" s="243">
        <v>50047</v>
      </c>
      <c r="M14" s="243">
        <v>77034</v>
      </c>
      <c r="N14" s="243">
        <v>700</v>
      </c>
      <c r="O14" s="243"/>
      <c r="P14" s="413"/>
      <c r="Q14" s="244"/>
      <c r="R14" s="218">
        <f t="shared" si="1"/>
        <v>323436</v>
      </c>
      <c r="S14" s="277"/>
    </row>
    <row r="15" spans="1:19" ht="23.25" customHeight="1" thickBot="1">
      <c r="A15" s="280" t="s">
        <v>10</v>
      </c>
      <c r="B15" s="757" t="s">
        <v>582</v>
      </c>
      <c r="C15" s="215">
        <f>SUM(C9:C14)</f>
        <v>64531</v>
      </c>
      <c r="D15" s="206">
        <f aca="true" t="shared" si="2" ref="D15:J15">SUM(D9:D14)</f>
        <v>462160</v>
      </c>
      <c r="E15" s="206">
        <f t="shared" si="2"/>
        <v>0</v>
      </c>
      <c r="F15" s="206">
        <f t="shared" si="2"/>
        <v>140155</v>
      </c>
      <c r="G15" s="206">
        <f t="shared" si="2"/>
        <v>0</v>
      </c>
      <c r="H15" s="206">
        <f t="shared" si="2"/>
        <v>154220</v>
      </c>
      <c r="I15" s="263">
        <f t="shared" si="2"/>
        <v>51578</v>
      </c>
      <c r="J15" s="269">
        <f t="shared" si="2"/>
        <v>872644</v>
      </c>
      <c r="K15" s="215">
        <f aca="true" t="shared" si="3" ref="K15:R15">SUM(K9:K14)</f>
        <v>490739</v>
      </c>
      <c r="L15" s="206">
        <f t="shared" si="3"/>
        <v>127674</v>
      </c>
      <c r="M15" s="206">
        <f t="shared" si="3"/>
        <v>198493</v>
      </c>
      <c r="N15" s="206">
        <f t="shared" si="3"/>
        <v>700</v>
      </c>
      <c r="O15" s="206">
        <f t="shared" si="3"/>
        <v>55038</v>
      </c>
      <c r="P15" s="414"/>
      <c r="Q15" s="263">
        <f t="shared" si="3"/>
        <v>0</v>
      </c>
      <c r="R15" s="267">
        <f t="shared" si="3"/>
        <v>872644</v>
      </c>
      <c r="S15" s="277"/>
    </row>
    <row r="16" spans="1:19" ht="23.25" customHeight="1">
      <c r="A16" s="280" t="s">
        <v>19</v>
      </c>
      <c r="B16" s="211" t="s">
        <v>413</v>
      </c>
      <c r="C16" s="213">
        <v>32150</v>
      </c>
      <c r="D16" s="14">
        <f>114836+19380+29025</f>
        <v>163241</v>
      </c>
      <c r="E16" s="14"/>
      <c r="F16" s="14">
        <f>604621-29025-252702-2500-7952</f>
        <v>312442</v>
      </c>
      <c r="G16" s="14"/>
      <c r="H16" s="14">
        <v>252702</v>
      </c>
      <c r="I16" s="14"/>
      <c r="J16" s="253">
        <f>SUM(C16:I16)</f>
        <v>760535</v>
      </c>
      <c r="K16" s="237">
        <v>220146</v>
      </c>
      <c r="L16" s="238">
        <v>59410</v>
      </c>
      <c r="M16" s="238">
        <f>483479-2500</f>
        <v>480979</v>
      </c>
      <c r="N16" s="238"/>
      <c r="O16" s="238"/>
      <c r="P16" s="245"/>
      <c r="Q16" s="239"/>
      <c r="R16" s="248">
        <f>SUM(K16:Q16)</f>
        <v>760535</v>
      </c>
      <c r="S16" s="277"/>
    </row>
    <row r="17" spans="1:19" ht="23.25" customHeight="1">
      <c r="A17" s="280" t="s">
        <v>12</v>
      </c>
      <c r="B17" s="212" t="s">
        <v>410</v>
      </c>
      <c r="C17" s="240">
        <v>1113477</v>
      </c>
      <c r="D17" s="11">
        <f>76539+108834-19380-29025</f>
        <v>136968</v>
      </c>
      <c r="E17" s="11">
        <f>2856+476</f>
        <v>3332</v>
      </c>
      <c r="F17" s="11"/>
      <c r="G17" s="11">
        <f>200000+1000000</f>
        <v>1200000</v>
      </c>
      <c r="H17" s="11">
        <f>616064-252702</f>
        <v>363362</v>
      </c>
      <c r="I17" s="11">
        <v>1667218</v>
      </c>
      <c r="J17" s="255">
        <f>SUM(C17:I17)</f>
        <v>4484357</v>
      </c>
      <c r="K17" s="240">
        <v>351974</v>
      </c>
      <c r="L17" s="11">
        <v>65171</v>
      </c>
      <c r="M17" s="11">
        <f>782221-8000+2500-800+3000+9861</f>
        <v>788782</v>
      </c>
      <c r="N17" s="11"/>
      <c r="O17" s="11">
        <v>1953148</v>
      </c>
      <c r="P17" s="12">
        <v>726645</v>
      </c>
      <c r="Q17" s="241">
        <v>146040</v>
      </c>
      <c r="R17" s="13">
        <f>SUM(K17:Q17)</f>
        <v>4031760</v>
      </c>
      <c r="S17" s="277"/>
    </row>
    <row r="18" spans="1:19" ht="23.25" customHeight="1" thickBot="1">
      <c r="A18" s="280" t="s">
        <v>14</v>
      </c>
      <c r="B18" s="758"/>
      <c r="C18" s="216"/>
      <c r="D18" s="217"/>
      <c r="E18" s="217"/>
      <c r="F18" s="217"/>
      <c r="G18" s="217"/>
      <c r="H18" s="217"/>
      <c r="I18" s="217"/>
      <c r="J18" s="256"/>
      <c r="K18" s="264"/>
      <c r="L18" s="217"/>
      <c r="M18" s="217">
        <f>460549-7952</f>
        <v>452597</v>
      </c>
      <c r="N18" s="217"/>
      <c r="O18" s="217"/>
      <c r="P18" s="415"/>
      <c r="Q18" s="249"/>
      <c r="R18" s="13">
        <f>SUM(K18:Q18)</f>
        <v>452597</v>
      </c>
      <c r="S18" s="277"/>
    </row>
    <row r="19" spans="1:19" ht="22.5" customHeight="1" thickBot="1">
      <c r="A19" s="760" t="s">
        <v>20</v>
      </c>
      <c r="B19" s="759" t="s">
        <v>221</v>
      </c>
      <c r="C19" s="250">
        <f>SUM(C15+C16+C17)</f>
        <v>1210158</v>
      </c>
      <c r="D19" s="251">
        <f aca="true" t="shared" si="4" ref="D19:Q19">SUM(D15+D16+D17)</f>
        <v>762369</v>
      </c>
      <c r="E19" s="251">
        <f t="shared" si="4"/>
        <v>3332</v>
      </c>
      <c r="F19" s="251">
        <f t="shared" si="4"/>
        <v>452597</v>
      </c>
      <c r="G19" s="251">
        <f t="shared" si="4"/>
        <v>1200000</v>
      </c>
      <c r="H19" s="251">
        <f t="shared" si="4"/>
        <v>770284</v>
      </c>
      <c r="I19" s="251">
        <f t="shared" si="4"/>
        <v>1718796</v>
      </c>
      <c r="J19" s="257">
        <f t="shared" si="4"/>
        <v>6117536</v>
      </c>
      <c r="K19" s="250">
        <f t="shared" si="4"/>
        <v>1062859</v>
      </c>
      <c r="L19" s="265">
        <f>SUM(L15+L16+L17)</f>
        <v>252255</v>
      </c>
      <c r="M19" s="265">
        <f>SUM(M15+M16+M17+M18)</f>
        <v>1920851</v>
      </c>
      <c r="N19" s="265">
        <f t="shared" si="4"/>
        <v>700</v>
      </c>
      <c r="O19" s="265">
        <f t="shared" si="4"/>
        <v>2008186</v>
      </c>
      <c r="P19" s="265">
        <f t="shared" si="4"/>
        <v>726645</v>
      </c>
      <c r="Q19" s="266">
        <f t="shared" si="4"/>
        <v>146040</v>
      </c>
      <c r="R19" s="252">
        <f>SUM(R15+R16+R17+R18)</f>
        <v>6117536</v>
      </c>
      <c r="S19" s="277"/>
    </row>
    <row r="20" spans="1:18" s="271" customFormat="1" ht="14.25">
      <c r="A20" s="270"/>
      <c r="B20" s="270"/>
      <c r="C20" s="270"/>
      <c r="D20" s="270"/>
      <c r="E20" s="270"/>
      <c r="F20" s="270"/>
      <c r="G20" s="270"/>
      <c r="H20" s="270"/>
      <c r="I20" s="270"/>
      <c r="J20" s="66"/>
      <c r="K20" s="281"/>
      <c r="M20" s="262"/>
      <c r="N20" s="270"/>
      <c r="O20" s="270"/>
      <c r="P20" s="270"/>
      <c r="Q20" s="270"/>
      <c r="R20" s="66">
        <f>R19-M18</f>
        <v>5664939</v>
      </c>
    </row>
    <row r="21" spans="1:18" ht="12.75">
      <c r="A21" s="271"/>
      <c r="B21" s="271"/>
      <c r="C21" s="281"/>
      <c r="D21" s="281"/>
      <c r="E21" s="281"/>
      <c r="F21" s="281"/>
      <c r="G21" s="281"/>
      <c r="H21" s="281"/>
      <c r="I21" s="281"/>
      <c r="J21" s="16"/>
      <c r="K21" s="277"/>
      <c r="L21" s="277"/>
      <c r="M21" s="277"/>
      <c r="N21" s="277"/>
      <c r="O21" s="277"/>
      <c r="P21" s="277"/>
      <c r="Q21" s="277"/>
      <c r="R21" s="16"/>
    </row>
    <row r="22" spans="3:18" ht="12.75">
      <c r="C22" s="277"/>
      <c r="D22" s="277"/>
      <c r="E22" s="277"/>
      <c r="F22" s="277"/>
      <c r="G22" s="277"/>
      <c r="H22" s="277"/>
      <c r="I22" s="277"/>
      <c r="J22" s="277"/>
      <c r="L22" s="277"/>
      <c r="M22" s="277"/>
      <c r="N22" s="277"/>
      <c r="O22" s="277"/>
      <c r="P22" s="277"/>
      <c r="Q22" s="277"/>
      <c r="R22" s="277"/>
    </row>
    <row r="23" spans="8:18" ht="12.75">
      <c r="H23" s="277"/>
      <c r="J23" s="277"/>
      <c r="R23" s="277"/>
    </row>
    <row r="24" ht="12.75">
      <c r="H24" s="277"/>
    </row>
    <row r="31" ht="12.75">
      <c r="I31" s="270" t="s">
        <v>58</v>
      </c>
    </row>
  </sheetData>
  <mergeCells count="2">
    <mergeCell ref="O4:R4"/>
    <mergeCell ref="O1:R1"/>
  </mergeCells>
  <printOptions/>
  <pageMargins left="0.17" right="0.17" top="1.17" bottom="0.25" header="0.66" footer="0.16"/>
  <pageSetup horizontalDpi="600" verticalDpi="600" orientation="landscape" paperSize="9" scale="80" r:id="rId1"/>
  <headerFooter alignWithMargins="0">
    <oddHeader>&amp;L&amp;8 4. melléklet a…/….(….) önkormányzati rendelethez&amp;C&amp;"Arial CE,Félkövér"&amp;11
Az  önkormányzat és intézményeinek tervezett 
 bevételei és kiadásai
&amp;R
&amp;8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H25"/>
  <sheetViews>
    <sheetView tabSelected="1" workbookViewId="0" topLeftCell="A4">
      <selection activeCell="K8" sqref="K8"/>
    </sheetView>
  </sheetViews>
  <sheetFormatPr defaultColWidth="9.00390625" defaultRowHeight="12.75"/>
  <cols>
    <col min="1" max="1" width="3.875" style="282" customWidth="1"/>
    <col min="2" max="2" width="6.875" style="282" customWidth="1"/>
    <col min="3" max="3" width="39.25390625" style="282" customWidth="1"/>
    <col min="4" max="4" width="9.125" style="282" customWidth="1"/>
    <col min="5" max="8" width="12.875" style="282" customWidth="1"/>
    <col min="9" max="16384" width="9.125" style="282" customWidth="1"/>
  </cols>
  <sheetData>
    <row r="1" spans="2:8" ht="31.5" customHeight="1">
      <c r="B1" s="829" t="s">
        <v>586</v>
      </c>
      <c r="C1" s="829"/>
      <c r="D1" s="829"/>
      <c r="E1" s="829"/>
      <c r="F1" s="829"/>
      <c r="G1" s="829"/>
      <c r="H1" s="829"/>
    </row>
    <row r="2" ht="15.75">
      <c r="C2" s="1"/>
    </row>
    <row r="3" spans="1:5" ht="38.25" customHeight="1">
      <c r="A3" s="830" t="s">
        <v>169</v>
      </c>
      <c r="B3" s="830"/>
      <c r="C3" s="830"/>
      <c r="D3" s="830"/>
      <c r="E3" s="830"/>
    </row>
    <row r="4" ht="13.5" thickBot="1">
      <c r="B4" s="70"/>
    </row>
    <row r="5" spans="1:8" ht="13.5" thickBot="1">
      <c r="A5" s="338"/>
      <c r="B5" s="693" t="s">
        <v>180</v>
      </c>
      <c r="C5" s="694" t="s">
        <v>182</v>
      </c>
      <c r="D5" s="694" t="s">
        <v>183</v>
      </c>
      <c r="E5" s="694" t="s">
        <v>184</v>
      </c>
      <c r="F5" s="694" t="s">
        <v>185</v>
      </c>
      <c r="G5" s="695" t="s">
        <v>186</v>
      </c>
      <c r="H5" s="696" t="s">
        <v>187</v>
      </c>
    </row>
    <row r="6" spans="1:8" ht="24">
      <c r="A6" s="339"/>
      <c r="B6" s="697" t="s">
        <v>0</v>
      </c>
      <c r="C6" s="698" t="s">
        <v>1</v>
      </c>
      <c r="D6" s="699" t="s">
        <v>584</v>
      </c>
      <c r="E6" s="700" t="s">
        <v>585</v>
      </c>
      <c r="F6" s="700" t="s">
        <v>575</v>
      </c>
      <c r="G6" s="700" t="s">
        <v>742</v>
      </c>
      <c r="H6" s="701" t="s">
        <v>659</v>
      </c>
    </row>
    <row r="7" spans="1:8" ht="14.25" customHeight="1">
      <c r="A7" s="340" t="s">
        <v>2</v>
      </c>
      <c r="B7" s="283" t="s">
        <v>2</v>
      </c>
      <c r="C7" s="3" t="s">
        <v>7</v>
      </c>
      <c r="D7" s="4">
        <v>14</v>
      </c>
      <c r="E7" s="4">
        <v>14</v>
      </c>
      <c r="F7" s="4">
        <v>14</v>
      </c>
      <c r="G7" s="4">
        <v>14</v>
      </c>
      <c r="H7" s="207">
        <v>14</v>
      </c>
    </row>
    <row r="8" spans="1:8" ht="12.75">
      <c r="A8" s="340" t="s">
        <v>3</v>
      </c>
      <c r="B8" s="283" t="s">
        <v>3</v>
      </c>
      <c r="C8" s="3" t="s">
        <v>9</v>
      </c>
      <c r="D8" s="4">
        <v>16</v>
      </c>
      <c r="E8" s="4">
        <v>16</v>
      </c>
      <c r="F8" s="4">
        <v>17</v>
      </c>
      <c r="G8" s="4">
        <v>17</v>
      </c>
      <c r="H8" s="207">
        <v>17</v>
      </c>
    </row>
    <row r="9" spans="1:8" ht="12.75">
      <c r="A9" s="340" t="s">
        <v>4</v>
      </c>
      <c r="B9" s="283" t="s">
        <v>4</v>
      </c>
      <c r="C9" s="3" t="s">
        <v>11</v>
      </c>
      <c r="D9" s="4">
        <v>882</v>
      </c>
      <c r="E9" s="4">
        <v>882</v>
      </c>
      <c r="F9" s="4">
        <v>0</v>
      </c>
      <c r="G9" s="4">
        <v>0</v>
      </c>
      <c r="H9" s="207">
        <v>0</v>
      </c>
    </row>
    <row r="10" spans="1:8" ht="12.75">
      <c r="A10" s="340" t="s">
        <v>5</v>
      </c>
      <c r="B10" s="283" t="s">
        <v>5</v>
      </c>
      <c r="C10" s="3" t="s">
        <v>13</v>
      </c>
      <c r="D10" s="4">
        <v>28</v>
      </c>
      <c r="E10" s="4">
        <v>28</v>
      </c>
      <c r="F10" s="4">
        <v>28</v>
      </c>
      <c r="G10" s="4">
        <v>28</v>
      </c>
      <c r="H10" s="207">
        <v>28</v>
      </c>
    </row>
    <row r="11" spans="1:8" ht="12.75">
      <c r="A11" s="340" t="s">
        <v>6</v>
      </c>
      <c r="B11" s="283" t="s">
        <v>6</v>
      </c>
      <c r="C11" s="3" t="s">
        <v>410</v>
      </c>
      <c r="D11" s="4">
        <v>27</v>
      </c>
      <c r="E11" s="4">
        <v>27</v>
      </c>
      <c r="F11" s="4">
        <v>48</v>
      </c>
      <c r="G11" s="4">
        <f>48-10</f>
        <v>38</v>
      </c>
      <c r="H11" s="207">
        <v>38</v>
      </c>
    </row>
    <row r="12" spans="1:8" ht="12.75">
      <c r="A12" s="340" t="s">
        <v>8</v>
      </c>
      <c r="B12" s="283" t="s">
        <v>8</v>
      </c>
      <c r="C12" s="3" t="s">
        <v>15</v>
      </c>
      <c r="D12" s="4">
        <v>115</v>
      </c>
      <c r="E12" s="337">
        <v>119</v>
      </c>
      <c r="F12" s="337">
        <f>71-1</f>
        <v>70</v>
      </c>
      <c r="G12" s="337">
        <v>68</v>
      </c>
      <c r="H12" s="284">
        <v>68</v>
      </c>
    </row>
    <row r="13" spans="1:8" ht="12.75">
      <c r="A13" s="340" t="s">
        <v>10</v>
      </c>
      <c r="B13" s="283"/>
      <c r="C13" s="3" t="s">
        <v>473</v>
      </c>
      <c r="D13" s="4">
        <f>D25</f>
        <v>188</v>
      </c>
      <c r="E13" s="4">
        <f>E25</f>
        <v>201</v>
      </c>
      <c r="F13" s="4">
        <f>F25</f>
        <v>203</v>
      </c>
      <c r="G13" s="4">
        <f>G25</f>
        <v>203</v>
      </c>
      <c r="H13" s="207">
        <f>H25</f>
        <v>199</v>
      </c>
    </row>
    <row r="14" spans="1:8" ht="13.5" thickBot="1">
      <c r="A14" s="340" t="s">
        <v>19</v>
      </c>
      <c r="B14" s="702"/>
      <c r="C14" s="690" t="s">
        <v>421</v>
      </c>
      <c r="D14" s="691">
        <v>266</v>
      </c>
      <c r="E14" s="691">
        <v>266</v>
      </c>
      <c r="F14" s="691">
        <v>328</v>
      </c>
      <c r="G14" s="691">
        <v>328</v>
      </c>
      <c r="H14" s="692">
        <v>328</v>
      </c>
    </row>
    <row r="15" spans="1:8" ht="15.75" thickBot="1">
      <c r="A15" s="341" t="s">
        <v>12</v>
      </c>
      <c r="B15" s="285"/>
      <c r="C15" s="286" t="s">
        <v>59</v>
      </c>
      <c r="D15" s="287">
        <f>SUM(D7:D14)</f>
        <v>1536</v>
      </c>
      <c r="E15" s="287">
        <f>SUM(E7:E14)</f>
        <v>1553</v>
      </c>
      <c r="F15" s="287">
        <f>SUM(F7:F14)</f>
        <v>708</v>
      </c>
      <c r="G15" s="287">
        <f>SUM(G7:G14)</f>
        <v>696</v>
      </c>
      <c r="H15" s="288">
        <f>SUM(H7:H14)</f>
        <v>692</v>
      </c>
    </row>
    <row r="16" ht="12.75">
      <c r="B16" s="2"/>
    </row>
    <row r="17" ht="12.75">
      <c r="B17" s="2"/>
    </row>
    <row r="18" spans="1:5" ht="33" customHeight="1">
      <c r="A18" s="830" t="s">
        <v>168</v>
      </c>
      <c r="B18" s="830"/>
      <c r="C18" s="830"/>
      <c r="D18" s="830"/>
      <c r="E18" s="830"/>
    </row>
    <row r="19" ht="13.5" thickBot="1">
      <c r="B19" s="70"/>
    </row>
    <row r="20" spans="1:8" ht="13.5" thickBot="1">
      <c r="A20" s="338"/>
      <c r="B20" s="693" t="s">
        <v>180</v>
      </c>
      <c r="C20" s="694" t="s">
        <v>182</v>
      </c>
      <c r="D20" s="694" t="s">
        <v>183</v>
      </c>
      <c r="E20" s="694" t="s">
        <v>184</v>
      </c>
      <c r="F20" s="694" t="s">
        <v>185</v>
      </c>
      <c r="G20" s="694" t="s">
        <v>186</v>
      </c>
      <c r="H20" s="696" t="s">
        <v>187</v>
      </c>
    </row>
    <row r="21" spans="1:8" ht="24">
      <c r="A21" s="339"/>
      <c r="B21" s="697" t="s">
        <v>0</v>
      </c>
      <c r="C21" s="698" t="s">
        <v>1</v>
      </c>
      <c r="D21" s="699" t="s">
        <v>584</v>
      </c>
      <c r="E21" s="700" t="s">
        <v>585</v>
      </c>
      <c r="F21" s="700" t="s">
        <v>575</v>
      </c>
      <c r="G21" s="700" t="s">
        <v>742</v>
      </c>
      <c r="H21" s="701" t="s">
        <v>659</v>
      </c>
    </row>
    <row r="22" spans="1:8" ht="12.75">
      <c r="A22" s="340" t="s">
        <v>14</v>
      </c>
      <c r="B22" s="232" t="s">
        <v>814</v>
      </c>
      <c r="C22" s="3" t="s">
        <v>17</v>
      </c>
      <c r="D22" s="4">
        <v>76</v>
      </c>
      <c r="E22" s="4">
        <v>78</v>
      </c>
      <c r="F22" s="4">
        <v>76</v>
      </c>
      <c r="G22" s="4">
        <v>76</v>
      </c>
      <c r="H22" s="207">
        <v>76</v>
      </c>
    </row>
    <row r="23" spans="1:8" ht="12.75">
      <c r="A23" s="340" t="s">
        <v>20</v>
      </c>
      <c r="B23" s="232" t="s">
        <v>815</v>
      </c>
      <c r="C23" s="3" t="s">
        <v>18</v>
      </c>
      <c r="D23" s="4">
        <v>112</v>
      </c>
      <c r="E23" s="4">
        <f>117+1+1+4</f>
        <v>123</v>
      </c>
      <c r="F23" s="4">
        <v>123</v>
      </c>
      <c r="G23" s="4">
        <v>123</v>
      </c>
      <c r="H23" s="207">
        <v>119</v>
      </c>
    </row>
    <row r="24" spans="1:8" ht="13.5" thickBot="1">
      <c r="A24" s="340" t="s">
        <v>110</v>
      </c>
      <c r="B24" s="232" t="s">
        <v>816</v>
      </c>
      <c r="C24" s="3" t="s">
        <v>583</v>
      </c>
      <c r="D24" s="4">
        <v>0</v>
      </c>
      <c r="E24" s="4">
        <v>0</v>
      </c>
      <c r="F24" s="4">
        <v>4</v>
      </c>
      <c r="G24" s="4">
        <v>4</v>
      </c>
      <c r="H24" s="207">
        <v>4</v>
      </c>
    </row>
    <row r="25" spans="1:8" ht="15.75" thickBot="1">
      <c r="A25" s="341" t="s">
        <v>112</v>
      </c>
      <c r="B25" s="289"/>
      <c r="C25" s="286" t="s">
        <v>59</v>
      </c>
      <c r="D25" s="286">
        <f>SUM(D22:D24)</f>
        <v>188</v>
      </c>
      <c r="E25" s="286">
        <f>SUM(E22:E24)</f>
        <v>201</v>
      </c>
      <c r="F25" s="286">
        <f>SUM(F22:F24)</f>
        <v>203</v>
      </c>
      <c r="G25" s="286">
        <f>SUM(G22:G24)</f>
        <v>203</v>
      </c>
      <c r="H25" s="290">
        <f>SUM(H22:H24)</f>
        <v>199</v>
      </c>
    </row>
  </sheetData>
  <mergeCells count="3">
    <mergeCell ref="B1:H1"/>
    <mergeCell ref="A3:E3"/>
    <mergeCell ref="A18:E18"/>
  </mergeCells>
  <printOptions horizontalCentered="1"/>
  <pageMargins left="0.7874015748031497" right="0.7874015748031497" top="0.79" bottom="0.3937007874015748" header="0.34" footer="0.5118110236220472"/>
  <pageSetup fitToHeight="0" horizontalDpi="300" verticalDpi="300" orientation="landscape" scale="95" r:id="rId1"/>
  <headerFooter alignWithMargins="0">
    <oddHeader>&amp;L&amp;8 5. melléklet a ..../....(.....)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E94"/>
  <sheetViews>
    <sheetView workbookViewId="0" topLeftCell="A70">
      <selection activeCell="C19" sqref="C19"/>
    </sheetView>
  </sheetViews>
  <sheetFormatPr defaultColWidth="9.00390625" defaultRowHeight="12.75"/>
  <cols>
    <col min="1" max="1" width="4.00390625" style="21" bestFit="1" customWidth="1"/>
    <col min="2" max="2" width="62.875" style="21" customWidth="1"/>
    <col min="3" max="3" width="12.875" style="345" bestFit="1" customWidth="1"/>
    <col min="4" max="16384" width="9.125" style="21" customWidth="1"/>
  </cols>
  <sheetData>
    <row r="5" ht="15">
      <c r="B5" s="342" t="s">
        <v>162</v>
      </c>
    </row>
    <row r="6" ht="15">
      <c r="B6" s="342"/>
    </row>
    <row r="7" ht="15">
      <c r="B7" s="342"/>
    </row>
    <row r="8" ht="15">
      <c r="B8" s="342"/>
    </row>
    <row r="9" ht="13.5" thickBot="1"/>
    <row r="10" spans="1:3" ht="15" customHeight="1" thickBot="1">
      <c r="A10" s="353"/>
      <c r="B10" s="90" t="s">
        <v>180</v>
      </c>
      <c r="C10" s="346" t="s">
        <v>181</v>
      </c>
    </row>
    <row r="11" spans="1:3" ht="24.75" customHeight="1" thickBot="1">
      <c r="A11" s="378"/>
      <c r="B11" s="347" t="s">
        <v>61</v>
      </c>
      <c r="C11" s="348" t="s">
        <v>575</v>
      </c>
    </row>
    <row r="12" spans="1:3" ht="15" customHeight="1">
      <c r="A12" s="356" t="s">
        <v>2</v>
      </c>
      <c r="B12" s="351" t="s">
        <v>62</v>
      </c>
      <c r="C12" s="349">
        <v>10000</v>
      </c>
    </row>
    <row r="13" spans="1:3" ht="15" customHeight="1">
      <c r="A13" s="93" t="s">
        <v>3</v>
      </c>
      <c r="B13" s="91" t="s">
        <v>613</v>
      </c>
      <c r="C13" s="65">
        <v>24333</v>
      </c>
    </row>
    <row r="14" spans="1:3" ht="15" customHeight="1">
      <c r="A14" s="93" t="s">
        <v>4</v>
      </c>
      <c r="B14" s="91" t="s">
        <v>64</v>
      </c>
      <c r="C14" s="65">
        <v>71824</v>
      </c>
    </row>
    <row r="15" spans="1:3" ht="15" customHeight="1">
      <c r="A15" s="93" t="s">
        <v>5</v>
      </c>
      <c r="B15" s="191" t="s">
        <v>598</v>
      </c>
      <c r="C15" s="65">
        <v>157715</v>
      </c>
    </row>
    <row r="16" spans="1:3" ht="15" customHeight="1">
      <c r="A16" s="93" t="s">
        <v>6</v>
      </c>
      <c r="B16" s="191" t="s">
        <v>599</v>
      </c>
      <c r="C16" s="65">
        <f>175239-157715</f>
        <v>17524</v>
      </c>
    </row>
    <row r="17" spans="1:5" ht="15" customHeight="1">
      <c r="A17" s="93" t="s">
        <v>8</v>
      </c>
      <c r="B17" s="191" t="s">
        <v>134</v>
      </c>
      <c r="C17" s="65">
        <v>285253</v>
      </c>
      <c r="E17" s="67"/>
    </row>
    <row r="18" spans="1:5" ht="15" customHeight="1">
      <c r="A18" s="93" t="s">
        <v>10</v>
      </c>
      <c r="B18" s="191" t="s">
        <v>135</v>
      </c>
      <c r="C18" s="65">
        <v>50338</v>
      </c>
      <c r="E18" s="67"/>
    </row>
    <row r="19" spans="1:5" ht="15" customHeight="1">
      <c r="A19" s="93" t="s">
        <v>19</v>
      </c>
      <c r="B19" s="191" t="s">
        <v>739</v>
      </c>
      <c r="C19" s="65">
        <v>182203</v>
      </c>
      <c r="E19" s="67"/>
    </row>
    <row r="20" spans="1:3" ht="15" customHeight="1">
      <c r="A20" s="93" t="s">
        <v>12</v>
      </c>
      <c r="B20" s="191" t="s">
        <v>411</v>
      </c>
      <c r="C20" s="65">
        <v>32483</v>
      </c>
    </row>
    <row r="21" spans="1:3" ht="15" customHeight="1">
      <c r="A21" s="93" t="s">
        <v>14</v>
      </c>
      <c r="B21" s="191" t="s">
        <v>647</v>
      </c>
      <c r="C21" s="65">
        <v>2888</v>
      </c>
    </row>
    <row r="22" spans="1:3" ht="15" customHeight="1">
      <c r="A22" s="93" t="s">
        <v>20</v>
      </c>
      <c r="B22" s="191" t="s">
        <v>648</v>
      </c>
      <c r="C22" s="65">
        <v>572</v>
      </c>
    </row>
    <row r="23" spans="1:3" ht="15" customHeight="1">
      <c r="A23" s="93" t="s">
        <v>110</v>
      </c>
      <c r="B23" s="191" t="s">
        <v>287</v>
      </c>
      <c r="C23" s="65">
        <v>108557</v>
      </c>
    </row>
    <row r="24" spans="1:3" ht="15" customHeight="1">
      <c r="A24" s="93" t="s">
        <v>112</v>
      </c>
      <c r="B24" s="91" t="s">
        <v>733</v>
      </c>
      <c r="C24" s="65">
        <v>149430</v>
      </c>
    </row>
    <row r="25" spans="1:3" ht="15" customHeight="1">
      <c r="A25" s="93" t="s">
        <v>114</v>
      </c>
      <c r="B25" s="91" t="s">
        <v>600</v>
      </c>
      <c r="C25" s="65">
        <f>157295-149430</f>
        <v>7865</v>
      </c>
    </row>
    <row r="26" spans="1:3" ht="25.5">
      <c r="A26" s="93" t="s">
        <v>115</v>
      </c>
      <c r="B26" s="352" t="s">
        <v>601</v>
      </c>
      <c r="C26" s="22">
        <v>337866</v>
      </c>
    </row>
    <row r="27" spans="1:3" ht="15" customHeight="1">
      <c r="A27" s="93" t="s">
        <v>117</v>
      </c>
      <c r="B27" s="91" t="s">
        <v>734</v>
      </c>
      <c r="C27" s="22">
        <v>97222</v>
      </c>
    </row>
    <row r="28" spans="1:3" ht="15" customHeight="1">
      <c r="A28" s="93" t="s">
        <v>118</v>
      </c>
      <c r="B28" s="91" t="s">
        <v>729</v>
      </c>
      <c r="C28" s="22">
        <v>10000</v>
      </c>
    </row>
    <row r="29" spans="1:3" ht="15" customHeight="1">
      <c r="A29" s="93" t="s">
        <v>120</v>
      </c>
      <c r="B29" s="91" t="s">
        <v>735</v>
      </c>
      <c r="C29" s="22">
        <v>3500</v>
      </c>
    </row>
    <row r="30" spans="1:3" ht="25.5">
      <c r="A30" s="93" t="s">
        <v>122</v>
      </c>
      <c r="B30" s="352" t="s">
        <v>736</v>
      </c>
      <c r="C30" s="22">
        <v>147177</v>
      </c>
    </row>
    <row r="31" spans="1:3" ht="15" customHeight="1">
      <c r="A31" s="93" t="s">
        <v>123</v>
      </c>
      <c r="B31" s="91" t="s">
        <v>618</v>
      </c>
      <c r="C31" s="22">
        <v>39673</v>
      </c>
    </row>
    <row r="32" spans="1:3" ht="15" customHeight="1">
      <c r="A32" s="93" t="s">
        <v>125</v>
      </c>
      <c r="B32" s="91" t="s">
        <v>607</v>
      </c>
      <c r="C32" s="22">
        <v>14834</v>
      </c>
    </row>
    <row r="33" spans="1:3" ht="27.75" customHeight="1">
      <c r="A33" s="93" t="s">
        <v>189</v>
      </c>
      <c r="B33" s="352" t="s">
        <v>608</v>
      </c>
      <c r="C33" s="22">
        <v>34991</v>
      </c>
    </row>
    <row r="34" spans="1:3" ht="15.75" customHeight="1">
      <c r="A34" s="93" t="s">
        <v>190</v>
      </c>
      <c r="B34" s="91" t="s">
        <v>738</v>
      </c>
      <c r="C34" s="22">
        <v>18000</v>
      </c>
    </row>
    <row r="35" spans="1:3" ht="15" customHeight="1">
      <c r="A35" s="93" t="s">
        <v>191</v>
      </c>
      <c r="B35" s="91" t="s">
        <v>737</v>
      </c>
      <c r="C35" s="22">
        <v>60000</v>
      </c>
    </row>
    <row r="36" spans="1:3" ht="15" customHeight="1">
      <c r="A36" s="93" t="s">
        <v>192</v>
      </c>
      <c r="B36" s="91" t="s">
        <v>761</v>
      </c>
      <c r="C36" s="22">
        <v>15000</v>
      </c>
    </row>
    <row r="37" spans="1:3" ht="15" customHeight="1">
      <c r="A37" s="93" t="s">
        <v>193</v>
      </c>
      <c r="B37" s="91" t="s">
        <v>760</v>
      </c>
      <c r="C37" s="22">
        <v>36578</v>
      </c>
    </row>
    <row r="38" spans="1:3" ht="15" customHeight="1">
      <c r="A38" s="93" t="s">
        <v>194</v>
      </c>
      <c r="B38" s="91" t="s">
        <v>63</v>
      </c>
      <c r="C38" s="22">
        <v>6500</v>
      </c>
    </row>
    <row r="39" spans="1:3" ht="15" customHeight="1">
      <c r="A39" s="93" t="s">
        <v>195</v>
      </c>
      <c r="B39" s="91" t="s">
        <v>615</v>
      </c>
      <c r="C39" s="22">
        <v>70000</v>
      </c>
    </row>
    <row r="40" spans="1:3" ht="15" customHeight="1">
      <c r="A40" s="93" t="s">
        <v>196</v>
      </c>
      <c r="B40" s="91" t="s">
        <v>616</v>
      </c>
      <c r="C40" s="22">
        <v>6860</v>
      </c>
    </row>
    <row r="41" spans="1:3" ht="15" customHeight="1">
      <c r="A41" s="93" t="s">
        <v>197</v>
      </c>
      <c r="B41" s="91" t="s">
        <v>619</v>
      </c>
      <c r="C41" s="22">
        <v>9000</v>
      </c>
    </row>
    <row r="42" spans="1:3" ht="15" customHeight="1" thickBot="1">
      <c r="A42" s="93" t="s">
        <v>198</v>
      </c>
      <c r="B42" s="357" t="s">
        <v>657</v>
      </c>
      <c r="C42" s="354">
        <v>714070</v>
      </c>
    </row>
    <row r="43" spans="1:3" ht="15" customHeight="1" thickBot="1">
      <c r="A43" s="94" t="s">
        <v>199</v>
      </c>
      <c r="B43" s="92" t="s">
        <v>21</v>
      </c>
      <c r="C43" s="69">
        <f>SUM(C12:C42)</f>
        <v>2722256</v>
      </c>
    </row>
    <row r="44" spans="1:2" ht="15" customHeight="1">
      <c r="A44" s="24"/>
      <c r="B44" s="23"/>
    </row>
    <row r="45" spans="1:2" ht="15" customHeight="1">
      <c r="A45" s="24"/>
      <c r="B45" s="23"/>
    </row>
    <row r="46" spans="1:2" ht="15" customHeight="1">
      <c r="A46" s="24"/>
      <c r="B46" s="23"/>
    </row>
    <row r="47" spans="1:2" ht="15" customHeight="1">
      <c r="A47" s="24"/>
      <c r="B47" s="23"/>
    </row>
    <row r="48" spans="1:2" ht="15" customHeight="1">
      <c r="A48" s="24"/>
      <c r="B48" s="23"/>
    </row>
    <row r="49" spans="1:2" ht="15" customHeight="1">
      <c r="A49" s="24"/>
      <c r="B49" s="23"/>
    </row>
    <row r="50" spans="1:2" ht="15" customHeight="1">
      <c r="A50" s="24"/>
      <c r="B50" s="23"/>
    </row>
    <row r="51" spans="1:2" ht="15" customHeight="1">
      <c r="A51" s="24"/>
      <c r="B51" s="23"/>
    </row>
    <row r="52" spans="1:2" ht="15" customHeight="1">
      <c r="A52" s="24"/>
      <c r="B52" s="342" t="s">
        <v>163</v>
      </c>
    </row>
    <row r="53" spans="1:2" ht="15" customHeight="1">
      <c r="A53" s="24"/>
      <c r="B53" s="342"/>
    </row>
    <row r="54" spans="1:2" ht="15" customHeight="1">
      <c r="A54" s="24"/>
      <c r="B54" s="342"/>
    </row>
    <row r="55" spans="1:2" ht="15" customHeight="1" thickBot="1">
      <c r="A55" s="478"/>
      <c r="B55" s="24"/>
    </row>
    <row r="56" spans="1:3" ht="15" customHeight="1" thickBot="1">
      <c r="A56" s="353"/>
      <c r="B56" s="90" t="s">
        <v>180</v>
      </c>
      <c r="C56" s="346" t="s">
        <v>181</v>
      </c>
    </row>
    <row r="57" spans="1:3" ht="24.75" customHeight="1" thickBot="1">
      <c r="A57" s="378"/>
      <c r="B57" s="190" t="s">
        <v>66</v>
      </c>
      <c r="C57" s="348" t="s">
        <v>575</v>
      </c>
    </row>
    <row r="58" spans="1:3" ht="15" customHeight="1" thickBot="1">
      <c r="A58" s="356" t="s">
        <v>200</v>
      </c>
      <c r="B58" s="374" t="s">
        <v>474</v>
      </c>
      <c r="C58" s="375">
        <f>SUM(C59:C77)</f>
        <v>1535839</v>
      </c>
    </row>
    <row r="59" spans="1:3" ht="15" customHeight="1">
      <c r="A59" s="93" t="s">
        <v>201</v>
      </c>
      <c r="B59" s="377" t="s">
        <v>614</v>
      </c>
      <c r="C59" s="376">
        <v>24333</v>
      </c>
    </row>
    <row r="60" spans="1:3" ht="15" customHeight="1">
      <c r="A60" s="93" t="s">
        <v>202</v>
      </c>
      <c r="B60" s="191" t="s">
        <v>288</v>
      </c>
      <c r="C60" s="22">
        <v>108557</v>
      </c>
    </row>
    <row r="61" spans="1:3" ht="15" customHeight="1">
      <c r="A61" s="93" t="s">
        <v>203</v>
      </c>
      <c r="B61" s="191" t="s">
        <v>609</v>
      </c>
      <c r="C61" s="22">
        <v>175239</v>
      </c>
    </row>
    <row r="62" spans="1:3" ht="15" customHeight="1">
      <c r="A62" s="93" t="s">
        <v>204</v>
      </c>
      <c r="B62" s="191" t="s">
        <v>134</v>
      </c>
      <c r="C62" s="22">
        <v>335591</v>
      </c>
    </row>
    <row r="63" spans="1:3" ht="15" customHeight="1">
      <c r="A63" s="93" t="s">
        <v>205</v>
      </c>
      <c r="B63" s="91" t="s">
        <v>610</v>
      </c>
      <c r="C63" s="22">
        <v>157295</v>
      </c>
    </row>
    <row r="64" spans="1:3" ht="25.5">
      <c r="A64" s="93" t="s">
        <v>206</v>
      </c>
      <c r="B64" s="352" t="s">
        <v>601</v>
      </c>
      <c r="C64" s="22">
        <v>337866</v>
      </c>
    </row>
    <row r="65" spans="1:3" ht="15" customHeight="1">
      <c r="A65" s="93" t="s">
        <v>207</v>
      </c>
      <c r="B65" s="91" t="s">
        <v>602</v>
      </c>
      <c r="C65" s="22">
        <v>97222</v>
      </c>
    </row>
    <row r="66" spans="1:3" ht="15" customHeight="1">
      <c r="A66" s="93" t="s">
        <v>208</v>
      </c>
      <c r="B66" s="91" t="s">
        <v>603</v>
      </c>
      <c r="C66" s="22">
        <v>14590</v>
      </c>
    </row>
    <row r="67" spans="1:3" ht="15" customHeight="1">
      <c r="A67" s="93" t="s">
        <v>209</v>
      </c>
      <c r="B67" s="91" t="s">
        <v>604</v>
      </c>
      <c r="C67" s="22">
        <v>6500</v>
      </c>
    </row>
    <row r="68" spans="1:3" ht="25.5">
      <c r="A68" s="93" t="s">
        <v>210</v>
      </c>
      <c r="B68" s="352" t="s">
        <v>605</v>
      </c>
      <c r="C68" s="22">
        <v>147177</v>
      </c>
    </row>
    <row r="69" spans="1:3" ht="25.5">
      <c r="A69" s="93" t="s">
        <v>211</v>
      </c>
      <c r="B69" s="352" t="s">
        <v>606</v>
      </c>
      <c r="C69" s="22">
        <v>39673</v>
      </c>
    </row>
    <row r="70" spans="1:3" ht="15" customHeight="1">
      <c r="A70" s="93" t="s">
        <v>227</v>
      </c>
      <c r="B70" s="91" t="s">
        <v>607</v>
      </c>
      <c r="C70" s="22">
        <v>14834</v>
      </c>
    </row>
    <row r="71" spans="1:3" ht="15" customHeight="1">
      <c r="A71" s="93" t="s">
        <v>228</v>
      </c>
      <c r="B71" s="91" t="s">
        <v>645</v>
      </c>
      <c r="C71" s="22">
        <v>1499</v>
      </c>
    </row>
    <row r="72" spans="1:3" ht="15" customHeight="1">
      <c r="A72" s="93" t="s">
        <v>229</v>
      </c>
      <c r="B72" s="91" t="s">
        <v>732</v>
      </c>
      <c r="C72" s="22">
        <v>18000</v>
      </c>
    </row>
    <row r="73" spans="1:3" ht="15" customHeight="1">
      <c r="A73" s="93" t="s">
        <v>230</v>
      </c>
      <c r="B73" s="191" t="s">
        <v>649</v>
      </c>
      <c r="C73" s="22">
        <v>572</v>
      </c>
    </row>
    <row r="74" spans="1:3" ht="15" customHeight="1">
      <c r="A74" s="93" t="s">
        <v>231</v>
      </c>
      <c r="B74" s="191" t="s">
        <v>746</v>
      </c>
      <c r="C74" s="22">
        <v>1000</v>
      </c>
    </row>
    <row r="75" spans="1:3" ht="15" customHeight="1">
      <c r="A75" s="93" t="s">
        <v>232</v>
      </c>
      <c r="B75" s="710" t="s">
        <v>758</v>
      </c>
      <c r="C75" s="711">
        <v>15000</v>
      </c>
    </row>
    <row r="76" spans="1:3" ht="15" customHeight="1">
      <c r="A76" s="93" t="s">
        <v>233</v>
      </c>
      <c r="B76" s="91" t="s">
        <v>644</v>
      </c>
      <c r="C76" s="22">
        <f>2200+3700</f>
        <v>5900</v>
      </c>
    </row>
    <row r="77" spans="1:3" ht="30" customHeight="1" thickBot="1">
      <c r="A77" s="93" t="s">
        <v>234</v>
      </c>
      <c r="B77" s="715" t="s">
        <v>608</v>
      </c>
      <c r="C77" s="63">
        <v>34991</v>
      </c>
    </row>
    <row r="78" spans="1:3" ht="15" customHeight="1">
      <c r="A78" s="712" t="s">
        <v>235</v>
      </c>
      <c r="B78" s="716" t="s">
        <v>475</v>
      </c>
      <c r="C78" s="192">
        <f>SUM(C79:C85)</f>
        <v>215144</v>
      </c>
    </row>
    <row r="79" spans="1:3" ht="15" customHeight="1">
      <c r="A79" s="712" t="s">
        <v>236</v>
      </c>
      <c r="B79" s="229" t="s">
        <v>136</v>
      </c>
      <c r="C79" s="22">
        <f>71824-10400</f>
        <v>61424</v>
      </c>
    </row>
    <row r="80" spans="1:3" ht="15" customHeight="1">
      <c r="A80" s="712" t="s">
        <v>237</v>
      </c>
      <c r="B80" s="229" t="s">
        <v>803</v>
      </c>
      <c r="C80" s="22">
        <f>32483-7294</f>
        <v>25189</v>
      </c>
    </row>
    <row r="81" spans="1:3" ht="15" customHeight="1">
      <c r="A81" s="712" t="s">
        <v>238</v>
      </c>
      <c r="B81" s="229" t="s">
        <v>650</v>
      </c>
      <c r="C81" s="22">
        <f>2888-1000</f>
        <v>1888</v>
      </c>
    </row>
    <row r="82" spans="1:3" ht="15" customHeight="1">
      <c r="A82" s="712" t="s">
        <v>239</v>
      </c>
      <c r="B82" s="713" t="s">
        <v>611</v>
      </c>
      <c r="C82" s="22">
        <v>60000</v>
      </c>
    </row>
    <row r="83" spans="1:3" ht="15" customHeight="1">
      <c r="A83" s="712" t="s">
        <v>240</v>
      </c>
      <c r="B83" s="713" t="s">
        <v>759</v>
      </c>
      <c r="C83" s="22">
        <v>36578</v>
      </c>
    </row>
    <row r="84" spans="1:3" ht="15" customHeight="1">
      <c r="A84" s="712" t="s">
        <v>241</v>
      </c>
      <c r="B84" s="713" t="s">
        <v>617</v>
      </c>
      <c r="C84" s="22">
        <v>6860</v>
      </c>
    </row>
    <row r="85" spans="1:3" ht="15" customHeight="1" thickBot="1">
      <c r="A85" s="712" t="s">
        <v>435</v>
      </c>
      <c r="B85" s="714" t="s">
        <v>757</v>
      </c>
      <c r="C85" s="354">
        <v>23205</v>
      </c>
    </row>
    <row r="86" spans="1:3" ht="15" customHeight="1">
      <c r="A86" s="93" t="s">
        <v>436</v>
      </c>
      <c r="B86" s="343" t="s">
        <v>476</v>
      </c>
      <c r="C86" s="344">
        <f>SUM(C87:C93)</f>
        <v>971273</v>
      </c>
    </row>
    <row r="87" spans="1:3" ht="15" customHeight="1">
      <c r="A87" s="93" t="s">
        <v>242</v>
      </c>
      <c r="B87" s="91" t="s">
        <v>412</v>
      </c>
      <c r="C87" s="22"/>
    </row>
    <row r="88" spans="1:3" ht="15" customHeight="1">
      <c r="A88" s="93" t="s">
        <v>243</v>
      </c>
      <c r="B88" s="91" t="s">
        <v>68</v>
      </c>
      <c r="C88" s="22"/>
    </row>
    <row r="89" spans="1:3" ht="15" customHeight="1">
      <c r="A89" s="93" t="s">
        <v>244</v>
      </c>
      <c r="B89" s="91" t="s">
        <v>69</v>
      </c>
      <c r="C89" s="22"/>
    </row>
    <row r="90" spans="1:3" ht="15" customHeight="1">
      <c r="A90" s="93" t="s">
        <v>245</v>
      </c>
      <c r="B90" s="91" t="s">
        <v>143</v>
      </c>
      <c r="C90" s="22">
        <v>70000</v>
      </c>
    </row>
    <row r="91" spans="1:3" ht="15" customHeight="1">
      <c r="A91" s="93" t="s">
        <v>246</v>
      </c>
      <c r="B91" s="91" t="s">
        <v>67</v>
      </c>
      <c r="C91" s="22">
        <v>5000</v>
      </c>
    </row>
    <row r="92" spans="1:3" ht="15" customHeight="1">
      <c r="A92" s="93" t="s">
        <v>247</v>
      </c>
      <c r="B92" s="416" t="s">
        <v>745</v>
      </c>
      <c r="C92" s="63">
        <v>182203</v>
      </c>
    </row>
    <row r="93" spans="1:3" ht="15" customHeight="1" thickBot="1">
      <c r="A93" s="93" t="s">
        <v>248</v>
      </c>
      <c r="B93" s="357" t="s">
        <v>612</v>
      </c>
      <c r="C93" s="354">
        <v>714070</v>
      </c>
    </row>
    <row r="94" spans="1:3" ht="15" customHeight="1" thickBot="1">
      <c r="A94" s="94" t="s">
        <v>249</v>
      </c>
      <c r="B94" s="358" t="s">
        <v>21</v>
      </c>
      <c r="C94" s="355">
        <f>C58+C78+C86</f>
        <v>2722256</v>
      </c>
    </row>
    <row r="95" ht="12.75" customHeight="1"/>
    <row r="96" ht="12.75" customHeight="1"/>
  </sheetData>
  <printOptions horizontalCentered="1"/>
  <pageMargins left="0.3937007874015748" right="0.3937007874015748" top="0.76" bottom="0.62" header="0.54" footer="1.18"/>
  <pageSetup horizontalDpi="600" verticalDpi="600" orientation="portrait" paperSize="9" r:id="rId1"/>
  <headerFooter alignWithMargins="0">
    <oddHeader>&amp;L&amp;8 6. melléklet a ..../.....(.....)önkormányzati rendelethez&amp;C&amp;"Arial CE,Félkövér"&amp;11
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2">
      <selection activeCell="G27" sqref="G27"/>
    </sheetView>
  </sheetViews>
  <sheetFormatPr defaultColWidth="9.00390625" defaultRowHeight="12.75"/>
  <cols>
    <col min="1" max="1" width="4.00390625" style="0" customWidth="1"/>
    <col min="2" max="2" width="47.375" style="0" customWidth="1"/>
    <col min="3" max="3" width="12.25390625" style="0" customWidth="1"/>
    <col min="4" max="4" width="10.625" style="0" customWidth="1"/>
    <col min="5" max="5" width="10.25390625" style="0" customWidth="1"/>
    <col min="6" max="7" width="9.75390625" style="0" customWidth="1"/>
  </cols>
  <sheetData>
    <row r="1" spans="6:10" ht="13.5" thickBot="1">
      <c r="F1" s="831" t="s">
        <v>284</v>
      </c>
      <c r="G1" s="831"/>
      <c r="H1" s="831"/>
      <c r="I1" s="831"/>
      <c r="J1" s="831"/>
    </row>
    <row r="2" spans="1:10" ht="13.5" thickBot="1">
      <c r="A2" s="95"/>
      <c r="B2" s="704" t="s">
        <v>180</v>
      </c>
      <c r="C2" s="705" t="s">
        <v>181</v>
      </c>
      <c r="D2" s="705" t="s">
        <v>183</v>
      </c>
      <c r="E2" s="705" t="s">
        <v>184</v>
      </c>
      <c r="F2" s="705" t="s">
        <v>185</v>
      </c>
      <c r="G2" s="705" t="s">
        <v>186</v>
      </c>
      <c r="H2" s="705" t="s">
        <v>187</v>
      </c>
      <c r="I2" s="705" t="s">
        <v>188</v>
      </c>
      <c r="J2" s="706" t="s">
        <v>212</v>
      </c>
    </row>
    <row r="3" spans="1:10" ht="31.5" customHeight="1">
      <c r="A3" s="821"/>
      <c r="B3" s="834" t="s">
        <v>155</v>
      </c>
      <c r="C3" s="836" t="s">
        <v>156</v>
      </c>
      <c r="D3" s="836" t="s">
        <v>157</v>
      </c>
      <c r="E3" s="832" t="s">
        <v>477</v>
      </c>
      <c r="F3" s="832"/>
      <c r="G3" s="832"/>
      <c r="H3" s="832" t="s">
        <v>743</v>
      </c>
      <c r="I3" s="832"/>
      <c r="J3" s="833"/>
    </row>
    <row r="4" spans="1:10" s="291" customFormat="1" ht="12.75" customHeight="1" thickBot="1">
      <c r="A4" s="822"/>
      <c r="B4" s="835"/>
      <c r="C4" s="837"/>
      <c r="D4" s="837"/>
      <c r="E4" s="815" t="s">
        <v>54</v>
      </c>
      <c r="F4" s="815" t="s">
        <v>158</v>
      </c>
      <c r="G4" s="815" t="s">
        <v>59</v>
      </c>
      <c r="H4" s="815" t="s">
        <v>54</v>
      </c>
      <c r="I4" s="815" t="s">
        <v>158</v>
      </c>
      <c r="J4" s="816" t="s">
        <v>59</v>
      </c>
    </row>
    <row r="5" spans="1:10" ht="18.75" customHeight="1">
      <c r="A5" s="703" t="s">
        <v>2</v>
      </c>
      <c r="B5" s="707" t="s">
        <v>223</v>
      </c>
      <c r="C5" s="292">
        <v>108557</v>
      </c>
      <c r="D5" s="292">
        <v>0</v>
      </c>
      <c r="E5" s="292">
        <v>108557</v>
      </c>
      <c r="F5" s="292">
        <v>0</v>
      </c>
      <c r="G5" s="292">
        <v>108557</v>
      </c>
      <c r="H5" s="292">
        <v>0</v>
      </c>
      <c r="I5" s="292">
        <v>0</v>
      </c>
      <c r="J5" s="293">
        <v>0</v>
      </c>
    </row>
    <row r="6" spans="1:10" ht="18.75" customHeight="1">
      <c r="A6" s="96" t="s">
        <v>3</v>
      </c>
      <c r="B6" s="708" t="s">
        <v>224</v>
      </c>
      <c r="C6" s="294">
        <v>175966</v>
      </c>
      <c r="D6" s="294">
        <v>104142</v>
      </c>
      <c r="E6" s="294">
        <v>71824</v>
      </c>
      <c r="F6" s="294">
        <v>0</v>
      </c>
      <c r="G6" s="294">
        <v>71824</v>
      </c>
      <c r="H6" s="294">
        <v>0</v>
      </c>
      <c r="I6" s="294">
        <v>0</v>
      </c>
      <c r="J6" s="295">
        <v>0</v>
      </c>
    </row>
    <row r="7" spans="1:10" ht="18.75" customHeight="1">
      <c r="A7" s="96" t="s">
        <v>4</v>
      </c>
      <c r="B7" s="191" t="s">
        <v>177</v>
      </c>
      <c r="C7" s="230">
        <v>1215129</v>
      </c>
      <c r="D7" s="230">
        <v>697335</v>
      </c>
      <c r="E7" s="230">
        <v>285253</v>
      </c>
      <c r="F7" s="230">
        <v>232541</v>
      </c>
      <c r="G7" s="230">
        <v>517794</v>
      </c>
      <c r="H7" s="230">
        <v>0</v>
      </c>
      <c r="I7" s="230">
        <v>0</v>
      </c>
      <c r="J7" s="231">
        <v>0</v>
      </c>
    </row>
    <row r="8" spans="1:10" ht="18.75" customHeight="1">
      <c r="A8" s="96" t="s">
        <v>5</v>
      </c>
      <c r="B8" s="708" t="s">
        <v>225</v>
      </c>
      <c r="C8" s="294">
        <v>824445</v>
      </c>
      <c r="D8" s="294">
        <v>800112</v>
      </c>
      <c r="E8" s="294">
        <v>24333</v>
      </c>
      <c r="F8" s="294">
        <v>0</v>
      </c>
      <c r="G8" s="294">
        <v>24333</v>
      </c>
      <c r="H8" s="294">
        <v>0</v>
      </c>
      <c r="I8" s="294">
        <v>0</v>
      </c>
      <c r="J8" s="295">
        <v>0</v>
      </c>
    </row>
    <row r="9" spans="1:10" ht="18.75" customHeight="1">
      <c r="A9" s="96" t="s">
        <v>6</v>
      </c>
      <c r="B9" s="708" t="s">
        <v>587</v>
      </c>
      <c r="C9" s="294">
        <v>157295</v>
      </c>
      <c r="D9" s="294">
        <v>0</v>
      </c>
      <c r="E9" s="294">
        <v>149430</v>
      </c>
      <c r="F9" s="294">
        <v>7865</v>
      </c>
      <c r="G9" s="294">
        <v>157295</v>
      </c>
      <c r="H9" s="294">
        <v>0</v>
      </c>
      <c r="I9" s="294">
        <v>0</v>
      </c>
      <c r="J9" s="295">
        <v>0</v>
      </c>
    </row>
    <row r="10" spans="1:10" ht="42" customHeight="1">
      <c r="A10" s="96" t="s">
        <v>8</v>
      </c>
      <c r="B10" s="820" t="s">
        <v>807</v>
      </c>
      <c r="C10" s="294">
        <v>337866</v>
      </c>
      <c r="D10" s="294">
        <v>0</v>
      </c>
      <c r="E10" s="294">
        <v>337866</v>
      </c>
      <c r="F10" s="294">
        <v>0</v>
      </c>
      <c r="G10" s="294">
        <v>337866</v>
      </c>
      <c r="H10" s="294">
        <v>0</v>
      </c>
      <c r="I10" s="294">
        <v>0</v>
      </c>
      <c r="J10" s="295">
        <v>0</v>
      </c>
    </row>
    <row r="11" spans="1:10" ht="18.75" customHeight="1">
      <c r="A11" s="96" t="s">
        <v>10</v>
      </c>
      <c r="B11" s="708" t="s">
        <v>602</v>
      </c>
      <c r="C11" s="294">
        <v>97222</v>
      </c>
      <c r="D11" s="294">
        <v>0</v>
      </c>
      <c r="E11" s="294">
        <v>97222</v>
      </c>
      <c r="F11" s="294">
        <v>0</v>
      </c>
      <c r="G11" s="294">
        <v>97222</v>
      </c>
      <c r="H11" s="294">
        <v>0</v>
      </c>
      <c r="I11" s="294">
        <v>0</v>
      </c>
      <c r="J11" s="295">
        <v>0</v>
      </c>
    </row>
    <row r="12" spans="1:10" ht="36" customHeight="1">
      <c r="A12" s="96" t="s">
        <v>19</v>
      </c>
      <c r="B12" s="820" t="s">
        <v>808</v>
      </c>
      <c r="C12" s="294">
        <v>147177</v>
      </c>
      <c r="D12" s="294">
        <v>0</v>
      </c>
      <c r="E12" s="294">
        <v>147177</v>
      </c>
      <c r="F12" s="294">
        <v>0</v>
      </c>
      <c r="G12" s="294">
        <v>147177</v>
      </c>
      <c r="H12" s="294">
        <v>0</v>
      </c>
      <c r="I12" s="294">
        <v>0</v>
      </c>
      <c r="J12" s="295">
        <v>0</v>
      </c>
    </row>
    <row r="13" spans="1:10" ht="36.75" customHeight="1">
      <c r="A13" s="96" t="s">
        <v>12</v>
      </c>
      <c r="B13" s="820" t="s">
        <v>809</v>
      </c>
      <c r="C13" s="294">
        <v>39673</v>
      </c>
      <c r="D13" s="294">
        <v>0</v>
      </c>
      <c r="E13" s="294">
        <v>39673</v>
      </c>
      <c r="F13" s="294">
        <v>0</v>
      </c>
      <c r="G13" s="294">
        <v>39673</v>
      </c>
      <c r="H13" s="294">
        <v>0</v>
      </c>
      <c r="I13" s="294">
        <v>0</v>
      </c>
      <c r="J13" s="295">
        <v>0</v>
      </c>
    </row>
    <row r="14" spans="1:10" ht="18.75" customHeight="1">
      <c r="A14" s="96" t="s">
        <v>14</v>
      </c>
      <c r="B14" s="708" t="s">
        <v>810</v>
      </c>
      <c r="C14" s="294">
        <v>14834</v>
      </c>
      <c r="D14" s="294">
        <v>0</v>
      </c>
      <c r="E14" s="294">
        <v>14834</v>
      </c>
      <c r="F14" s="294">
        <v>0</v>
      </c>
      <c r="G14" s="294">
        <v>14834</v>
      </c>
      <c r="H14" s="294">
        <v>0</v>
      </c>
      <c r="I14" s="294">
        <v>0</v>
      </c>
      <c r="J14" s="295">
        <v>0</v>
      </c>
    </row>
    <row r="15" spans="1:10" ht="18.75" customHeight="1">
      <c r="A15" s="96" t="s">
        <v>20</v>
      </c>
      <c r="B15" s="708" t="s">
        <v>811</v>
      </c>
      <c r="C15" s="294">
        <v>34991</v>
      </c>
      <c r="D15" s="294">
        <v>0</v>
      </c>
      <c r="E15" s="294">
        <v>34991</v>
      </c>
      <c r="F15" s="294">
        <v>0</v>
      </c>
      <c r="G15" s="294">
        <v>34991</v>
      </c>
      <c r="H15" s="294">
        <v>0</v>
      </c>
      <c r="I15" s="294">
        <v>0</v>
      </c>
      <c r="J15" s="295">
        <v>0</v>
      </c>
    </row>
    <row r="16" spans="1:10" ht="18.75" customHeight="1">
      <c r="A16" s="96" t="s">
        <v>110</v>
      </c>
      <c r="B16" s="708" t="s">
        <v>812</v>
      </c>
      <c r="C16" s="294">
        <v>60000</v>
      </c>
      <c r="D16" s="294">
        <v>0</v>
      </c>
      <c r="E16" s="294">
        <v>60000</v>
      </c>
      <c r="F16" s="294">
        <v>0</v>
      </c>
      <c r="G16" s="294">
        <v>60000</v>
      </c>
      <c r="H16" s="294">
        <v>0</v>
      </c>
      <c r="I16" s="294">
        <v>0</v>
      </c>
      <c r="J16" s="295">
        <v>0</v>
      </c>
    </row>
    <row r="17" spans="1:10" ht="18.75" customHeight="1">
      <c r="A17" s="96" t="s">
        <v>112</v>
      </c>
      <c r="B17" s="708" t="s">
        <v>744</v>
      </c>
      <c r="C17" s="294">
        <v>0</v>
      </c>
      <c r="D17" s="294">
        <v>0</v>
      </c>
      <c r="E17" s="294">
        <v>157715</v>
      </c>
      <c r="F17" s="294">
        <v>17524</v>
      </c>
      <c r="G17" s="294">
        <v>175239</v>
      </c>
      <c r="H17" s="294">
        <v>0</v>
      </c>
      <c r="I17" s="294">
        <v>0</v>
      </c>
      <c r="J17" s="295">
        <v>0</v>
      </c>
    </row>
    <row r="18" spans="1:10" ht="18.75" customHeight="1">
      <c r="A18" s="96" t="s">
        <v>114</v>
      </c>
      <c r="B18" s="708" t="s">
        <v>813</v>
      </c>
      <c r="C18" s="294">
        <v>112000</v>
      </c>
      <c r="D18" s="294">
        <v>79517</v>
      </c>
      <c r="E18" s="294">
        <v>32483</v>
      </c>
      <c r="F18" s="294">
        <v>0</v>
      </c>
      <c r="G18" s="294">
        <v>32483</v>
      </c>
      <c r="H18" s="294">
        <v>0</v>
      </c>
      <c r="I18" s="294">
        <v>0</v>
      </c>
      <c r="J18" s="295">
        <v>0</v>
      </c>
    </row>
    <row r="19" spans="1:10" ht="18.75" customHeight="1">
      <c r="A19" s="96" t="s">
        <v>115</v>
      </c>
      <c r="B19" s="708" t="s">
        <v>758</v>
      </c>
      <c r="C19" s="294">
        <v>20000</v>
      </c>
      <c r="D19" s="294">
        <v>5000</v>
      </c>
      <c r="E19" s="294">
        <v>15000</v>
      </c>
      <c r="F19" s="294">
        <v>0</v>
      </c>
      <c r="G19" s="294">
        <v>15000</v>
      </c>
      <c r="H19" s="294">
        <v>0</v>
      </c>
      <c r="I19" s="294">
        <v>0</v>
      </c>
      <c r="J19" s="295">
        <v>0</v>
      </c>
    </row>
    <row r="20" spans="1:10" ht="18.75" customHeight="1" thickBot="1">
      <c r="A20" s="96" t="s">
        <v>117</v>
      </c>
      <c r="B20" s="709" t="s">
        <v>759</v>
      </c>
      <c r="C20" s="296">
        <v>48770</v>
      </c>
      <c r="D20" s="296">
        <v>12192</v>
      </c>
      <c r="E20" s="296">
        <v>36578</v>
      </c>
      <c r="F20" s="296">
        <v>0</v>
      </c>
      <c r="G20" s="296">
        <v>36578</v>
      </c>
      <c r="H20" s="296">
        <v>0</v>
      </c>
      <c r="I20" s="296">
        <v>0</v>
      </c>
      <c r="J20" s="297">
        <v>0</v>
      </c>
    </row>
    <row r="21" spans="1:10" ht="18.75" customHeight="1" thickBot="1">
      <c r="A21" s="97" t="s">
        <v>118</v>
      </c>
      <c r="B21" s="817" t="s">
        <v>59</v>
      </c>
      <c r="C21" s="818">
        <f>SUM(C5:C20)</f>
        <v>3393925</v>
      </c>
      <c r="D21" s="818">
        <f>SUM(D5:D8)</f>
        <v>1601589</v>
      </c>
      <c r="E21" s="818">
        <f aca="true" t="shared" si="0" ref="E21:J21">SUM(E5:E20)</f>
        <v>1612936</v>
      </c>
      <c r="F21" s="818">
        <f t="shared" si="0"/>
        <v>257930</v>
      </c>
      <c r="G21" s="818">
        <f t="shared" si="0"/>
        <v>1870866</v>
      </c>
      <c r="H21" s="818">
        <f t="shared" si="0"/>
        <v>0</v>
      </c>
      <c r="I21" s="818">
        <f t="shared" si="0"/>
        <v>0</v>
      </c>
      <c r="J21" s="819">
        <f t="shared" si="0"/>
        <v>0</v>
      </c>
    </row>
    <row r="22" spans="2:7" ht="12.75">
      <c r="B22" s="71"/>
      <c r="C22" s="71"/>
      <c r="D22" s="71"/>
      <c r="E22" s="71"/>
      <c r="F22" s="71"/>
      <c r="G22" s="71"/>
    </row>
    <row r="23" spans="2:7" ht="12.75">
      <c r="B23" s="71"/>
      <c r="C23" s="71"/>
      <c r="D23" s="71"/>
      <c r="E23" s="71"/>
      <c r="F23" s="71"/>
      <c r="G23" s="71"/>
    </row>
  </sheetData>
  <mergeCells count="6">
    <mergeCell ref="F1:J1"/>
    <mergeCell ref="H3:J3"/>
    <mergeCell ref="E3:G3"/>
    <mergeCell ref="B3:B4"/>
    <mergeCell ref="C3:C4"/>
    <mergeCell ref="D3:D4"/>
  </mergeCells>
  <printOptions horizontalCentered="1"/>
  <pageMargins left="0.3937007874015748" right="0.3937007874015748" top="0.92" bottom="0.984251968503937" header="0.45" footer="0.5118110236220472"/>
  <pageSetup horizontalDpi="300" verticalDpi="300" orientation="landscape" paperSize="9" r:id="rId1"/>
  <headerFooter alignWithMargins="0">
    <oddHeader>&amp;L&amp;8 7. melléklet a ..../....(.....) önkormányzati rendelethez&amp;C&amp;"Arial CE,Félkövér"
Az Európai Uniós támogatással megvalósuló programok bevételei és kiadásai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0"/>
  <sheetViews>
    <sheetView zoomScale="75" zoomScaleNormal="75" workbookViewId="0" topLeftCell="A1">
      <selection activeCell="V10" sqref="V10"/>
    </sheetView>
  </sheetViews>
  <sheetFormatPr defaultColWidth="9.00390625" defaultRowHeight="12.75"/>
  <cols>
    <col min="1" max="1" width="4.125" style="762" bestFit="1" customWidth="1"/>
    <col min="2" max="2" width="35.375" style="29" customWidth="1"/>
    <col min="3" max="3" width="12.375" style="29" customWidth="1"/>
    <col min="4" max="4" width="16.375" style="29" customWidth="1"/>
    <col min="5" max="5" width="12.75390625" style="29" hidden="1" customWidth="1"/>
    <col min="6" max="6" width="13.625" style="29" customWidth="1"/>
    <col min="7" max="9" width="0" style="29" hidden="1" customWidth="1"/>
    <col min="10" max="10" width="14.00390625" style="29" hidden="1" customWidth="1"/>
    <col min="11" max="11" width="0" style="29" hidden="1" customWidth="1"/>
    <col min="12" max="12" width="12.125" style="29" hidden="1" customWidth="1"/>
    <col min="13" max="13" width="10.625" style="29" customWidth="1"/>
    <col min="14" max="16" width="10.75390625" style="29" customWidth="1"/>
    <col min="17" max="17" width="13.625" style="29" customWidth="1"/>
    <col min="18" max="18" width="11.125" style="29" hidden="1" customWidth="1"/>
    <col min="19" max="19" width="0" style="29" hidden="1" customWidth="1"/>
    <col min="20" max="16384" width="9.125" style="29" customWidth="1"/>
  </cols>
  <sheetData>
    <row r="1" spans="2:17" ht="29.25" customHeight="1" thickBo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838" t="s">
        <v>159</v>
      </c>
      <c r="Q1" s="838"/>
    </row>
    <row r="2" spans="1:17" s="762" customFormat="1" ht="13.5" thickBot="1">
      <c r="A2" s="768"/>
      <c r="B2" s="786" t="s">
        <v>180</v>
      </c>
      <c r="C2" s="771" t="s">
        <v>181</v>
      </c>
      <c r="D2" s="771" t="s">
        <v>183</v>
      </c>
      <c r="E2" s="771"/>
      <c r="F2" s="771" t="s">
        <v>184</v>
      </c>
      <c r="G2" s="771"/>
      <c r="H2" s="771"/>
      <c r="I2" s="771"/>
      <c r="J2" s="771"/>
      <c r="K2" s="771"/>
      <c r="L2" s="771"/>
      <c r="M2" s="771" t="s">
        <v>185</v>
      </c>
      <c r="N2" s="771" t="s">
        <v>186</v>
      </c>
      <c r="O2" s="771" t="s">
        <v>187</v>
      </c>
      <c r="P2" s="771" t="s">
        <v>188</v>
      </c>
      <c r="Q2" s="772" t="s">
        <v>212</v>
      </c>
    </row>
    <row r="3" spans="1:17" ht="43.5" customHeight="1" thickBot="1">
      <c r="A3" s="788"/>
      <c r="B3" s="787" t="s">
        <v>1</v>
      </c>
      <c r="C3" s="782" t="s">
        <v>72</v>
      </c>
      <c r="D3" s="782" t="s">
        <v>652</v>
      </c>
      <c r="E3" s="782" t="s">
        <v>73</v>
      </c>
      <c r="F3" s="782" t="s">
        <v>74</v>
      </c>
      <c r="G3" s="783"/>
      <c r="H3" s="783"/>
      <c r="I3" s="784">
        <v>2006</v>
      </c>
      <c r="J3" s="782" t="s">
        <v>75</v>
      </c>
      <c r="K3" s="784">
        <v>2007</v>
      </c>
      <c r="L3" s="782" t="s">
        <v>76</v>
      </c>
      <c r="M3" s="784">
        <v>2013</v>
      </c>
      <c r="N3" s="784">
        <v>2014</v>
      </c>
      <c r="O3" s="784">
        <v>2015</v>
      </c>
      <c r="P3" s="784">
        <v>2016</v>
      </c>
      <c r="Q3" s="785" t="s">
        <v>653</v>
      </c>
    </row>
    <row r="4" spans="1:20" ht="29.25" customHeight="1">
      <c r="A4" s="769" t="s">
        <v>2</v>
      </c>
      <c r="B4" s="773" t="s">
        <v>77</v>
      </c>
      <c r="C4" s="774">
        <v>84466</v>
      </c>
      <c r="D4" s="775">
        <v>20956</v>
      </c>
      <c r="E4" s="776">
        <v>38348</v>
      </c>
      <c r="F4" s="776">
        <v>42001</v>
      </c>
      <c r="G4" s="777"/>
      <c r="H4" s="777"/>
      <c r="I4" s="778">
        <v>870</v>
      </c>
      <c r="J4" s="779" t="s">
        <v>78</v>
      </c>
      <c r="K4" s="778">
        <v>10440</v>
      </c>
      <c r="L4" s="778">
        <v>10440</v>
      </c>
      <c r="M4" s="780">
        <v>10440</v>
      </c>
      <c r="N4" s="781">
        <v>10516</v>
      </c>
      <c r="O4" s="387">
        <v>0</v>
      </c>
      <c r="P4" s="387">
        <v>0</v>
      </c>
      <c r="Q4" s="388">
        <f aca="true" t="shared" si="0" ref="Q4:Q12">D4-M4-N4-O4-P4</f>
        <v>0</v>
      </c>
      <c r="T4" s="208"/>
    </row>
    <row r="5" spans="1:17" ht="29.25" customHeight="1">
      <c r="A5" s="769" t="s">
        <v>3</v>
      </c>
      <c r="B5" s="763" t="s">
        <v>77</v>
      </c>
      <c r="C5" s="379">
        <v>138880</v>
      </c>
      <c r="D5" s="380">
        <v>34417</v>
      </c>
      <c r="E5" s="381">
        <v>38348</v>
      </c>
      <c r="F5" s="381">
        <v>42001</v>
      </c>
      <c r="G5" s="382"/>
      <c r="H5" s="382"/>
      <c r="I5" s="383">
        <v>1431</v>
      </c>
      <c r="J5" s="384" t="s">
        <v>78</v>
      </c>
      <c r="K5" s="383">
        <v>17172</v>
      </c>
      <c r="L5" s="383">
        <v>17172</v>
      </c>
      <c r="M5" s="385">
        <v>17172</v>
      </c>
      <c r="N5" s="386">
        <v>17245</v>
      </c>
      <c r="O5" s="387">
        <v>0</v>
      </c>
      <c r="P5" s="387">
        <v>0</v>
      </c>
      <c r="Q5" s="388">
        <f t="shared" si="0"/>
        <v>0</v>
      </c>
    </row>
    <row r="6" spans="1:17" ht="30.75">
      <c r="A6" s="769" t="s">
        <v>4</v>
      </c>
      <c r="B6" s="763" t="s">
        <v>289</v>
      </c>
      <c r="C6" s="379">
        <v>100000</v>
      </c>
      <c r="D6" s="380">
        <v>24810</v>
      </c>
      <c r="E6" s="381">
        <v>38348</v>
      </c>
      <c r="F6" s="381">
        <v>42001</v>
      </c>
      <c r="G6" s="382"/>
      <c r="H6" s="382"/>
      <c r="I6" s="383">
        <v>1030</v>
      </c>
      <c r="J6" s="384" t="s">
        <v>79</v>
      </c>
      <c r="K6" s="383">
        <v>12360</v>
      </c>
      <c r="L6" s="383">
        <v>12360</v>
      </c>
      <c r="M6" s="385">
        <v>12360</v>
      </c>
      <c r="N6" s="386">
        <v>12450</v>
      </c>
      <c r="O6" s="387">
        <v>0</v>
      </c>
      <c r="P6" s="387">
        <v>0</v>
      </c>
      <c r="Q6" s="388">
        <f t="shared" si="0"/>
        <v>0</v>
      </c>
    </row>
    <row r="7" spans="1:17" ht="29.25" customHeight="1">
      <c r="A7" s="769" t="s">
        <v>5</v>
      </c>
      <c r="B7" s="763" t="s">
        <v>80</v>
      </c>
      <c r="C7" s="379">
        <v>239476</v>
      </c>
      <c r="D7" s="389">
        <v>170061</v>
      </c>
      <c r="E7" s="381">
        <v>38471</v>
      </c>
      <c r="F7" s="381">
        <v>45716</v>
      </c>
      <c r="G7" s="382"/>
      <c r="H7" s="382"/>
      <c r="I7" s="390" t="s">
        <v>81</v>
      </c>
      <c r="J7" s="384" t="s">
        <v>82</v>
      </c>
      <c r="K7" s="390" t="s">
        <v>81</v>
      </c>
      <c r="L7" s="383">
        <v>13883</v>
      </c>
      <c r="M7" s="385">
        <v>13883</v>
      </c>
      <c r="N7" s="386">
        <v>13883</v>
      </c>
      <c r="O7" s="387">
        <v>13883</v>
      </c>
      <c r="P7" s="387">
        <v>13883</v>
      </c>
      <c r="Q7" s="388">
        <f t="shared" si="0"/>
        <v>114529</v>
      </c>
    </row>
    <row r="8" spans="1:17" ht="30.75">
      <c r="A8" s="769" t="s">
        <v>6</v>
      </c>
      <c r="B8" s="763" t="s">
        <v>83</v>
      </c>
      <c r="C8" s="379">
        <v>49942</v>
      </c>
      <c r="D8" s="389">
        <v>15497</v>
      </c>
      <c r="E8" s="391">
        <v>38471</v>
      </c>
      <c r="F8" s="391">
        <v>42062</v>
      </c>
      <c r="G8" s="382"/>
      <c r="H8" s="382"/>
      <c r="I8" s="390" t="s">
        <v>81</v>
      </c>
      <c r="J8" s="384" t="s">
        <v>82</v>
      </c>
      <c r="K8" s="390" t="s">
        <v>81</v>
      </c>
      <c r="L8" s="383">
        <v>6889</v>
      </c>
      <c r="M8" s="385">
        <v>6889</v>
      </c>
      <c r="N8" s="386">
        <v>6889</v>
      </c>
      <c r="O8" s="387">
        <v>1719</v>
      </c>
      <c r="P8" s="387">
        <v>0</v>
      </c>
      <c r="Q8" s="388">
        <f t="shared" si="0"/>
        <v>0</v>
      </c>
    </row>
    <row r="9" spans="1:17" ht="29.25" customHeight="1">
      <c r="A9" s="769" t="s">
        <v>8</v>
      </c>
      <c r="B9" s="763" t="s">
        <v>84</v>
      </c>
      <c r="C9" s="379">
        <v>70000</v>
      </c>
      <c r="D9" s="389">
        <v>23360</v>
      </c>
      <c r="E9" s="381">
        <v>38624</v>
      </c>
      <c r="F9" s="381">
        <v>42255</v>
      </c>
      <c r="G9" s="382"/>
      <c r="H9" s="382"/>
      <c r="I9" s="390" t="s">
        <v>81</v>
      </c>
      <c r="J9" s="384" t="s">
        <v>85</v>
      </c>
      <c r="K9" s="383">
        <v>4240</v>
      </c>
      <c r="L9" s="383">
        <v>8480</v>
      </c>
      <c r="M9" s="385">
        <v>8480</v>
      </c>
      <c r="N9" s="386">
        <v>8480</v>
      </c>
      <c r="O9" s="387">
        <v>6400</v>
      </c>
      <c r="P9" s="387">
        <v>0</v>
      </c>
      <c r="Q9" s="388">
        <f t="shared" si="0"/>
        <v>0</v>
      </c>
    </row>
    <row r="10" spans="1:17" ht="29.25" customHeight="1">
      <c r="A10" s="769" t="s">
        <v>10</v>
      </c>
      <c r="B10" s="764" t="s">
        <v>84</v>
      </c>
      <c r="C10" s="392">
        <v>106396</v>
      </c>
      <c r="D10" s="393">
        <v>49142</v>
      </c>
      <c r="E10" s="394">
        <v>38940</v>
      </c>
      <c r="F10" s="394">
        <v>42592</v>
      </c>
      <c r="G10" s="395"/>
      <c r="H10" s="395"/>
      <c r="I10" s="396"/>
      <c r="J10" s="397" t="s">
        <v>86</v>
      </c>
      <c r="K10" s="396" t="s">
        <v>81</v>
      </c>
      <c r="L10" s="398">
        <v>4889</v>
      </c>
      <c r="M10" s="399">
        <v>13091</v>
      </c>
      <c r="N10" s="400">
        <v>13091</v>
      </c>
      <c r="O10" s="401">
        <v>13091</v>
      </c>
      <c r="P10" s="401">
        <v>9869</v>
      </c>
      <c r="Q10" s="402">
        <f t="shared" si="0"/>
        <v>0</v>
      </c>
    </row>
    <row r="11" spans="1:17" ht="29.25" customHeight="1">
      <c r="A11" s="769" t="s">
        <v>19</v>
      </c>
      <c r="B11" s="763" t="s">
        <v>87</v>
      </c>
      <c r="C11" s="379">
        <v>49500</v>
      </c>
      <c r="D11" s="389">
        <v>22226</v>
      </c>
      <c r="E11" s="381">
        <v>38940</v>
      </c>
      <c r="F11" s="381">
        <v>42592</v>
      </c>
      <c r="G11" s="382"/>
      <c r="H11" s="382"/>
      <c r="I11" s="390"/>
      <c r="J11" s="384" t="s">
        <v>86</v>
      </c>
      <c r="K11" s="390" t="s">
        <v>81</v>
      </c>
      <c r="L11" s="383">
        <v>3030</v>
      </c>
      <c r="M11" s="383">
        <v>6061</v>
      </c>
      <c r="N11" s="383">
        <v>6061</v>
      </c>
      <c r="O11" s="383">
        <v>6061</v>
      </c>
      <c r="P11" s="383">
        <v>4043</v>
      </c>
      <c r="Q11" s="403">
        <f t="shared" si="0"/>
        <v>0</v>
      </c>
    </row>
    <row r="12" spans="1:17" ht="29.25" customHeight="1">
      <c r="A12" s="769" t="s">
        <v>12</v>
      </c>
      <c r="B12" s="763" t="s">
        <v>88</v>
      </c>
      <c r="C12" s="379">
        <v>13582</v>
      </c>
      <c r="D12" s="389">
        <v>7244</v>
      </c>
      <c r="E12" s="381">
        <v>39023</v>
      </c>
      <c r="F12" s="381">
        <v>42648</v>
      </c>
      <c r="G12" s="382"/>
      <c r="H12" s="382"/>
      <c r="I12" s="390"/>
      <c r="J12" s="384" t="s">
        <v>89</v>
      </c>
      <c r="K12" s="390" t="s">
        <v>81</v>
      </c>
      <c r="L12" s="390" t="s">
        <v>81</v>
      </c>
      <c r="M12" s="383">
        <v>1811</v>
      </c>
      <c r="N12" s="383">
        <v>1811</v>
      </c>
      <c r="O12" s="383">
        <v>1811</v>
      </c>
      <c r="P12" s="383">
        <v>1811</v>
      </c>
      <c r="Q12" s="403">
        <f t="shared" si="0"/>
        <v>0</v>
      </c>
    </row>
    <row r="13" spans="1:17" ht="29.25" customHeight="1">
      <c r="A13" s="769" t="s">
        <v>14</v>
      </c>
      <c r="B13" s="765" t="s">
        <v>144</v>
      </c>
      <c r="C13" s="404">
        <f>SUM(C4:C12)</f>
        <v>852242</v>
      </c>
      <c r="D13" s="404">
        <f>SUM(D4:D12)</f>
        <v>367713</v>
      </c>
      <c r="E13" s="405"/>
      <c r="F13" s="406" t="s">
        <v>81</v>
      </c>
      <c r="G13" s="407"/>
      <c r="H13" s="407"/>
      <c r="I13" s="408"/>
      <c r="J13" s="409"/>
      <c r="K13" s="408"/>
      <c r="L13" s="408"/>
      <c r="M13" s="404">
        <f>SUM(M4:M12)</f>
        <v>90187</v>
      </c>
      <c r="N13" s="404">
        <f>SUM(N4:N12)</f>
        <v>90426</v>
      </c>
      <c r="O13" s="404">
        <f>SUM(O4:O12)</f>
        <v>42965</v>
      </c>
      <c r="P13" s="404">
        <f>SUM(P4:P12)</f>
        <v>29606</v>
      </c>
      <c r="Q13" s="410">
        <f>SUM(Q4:Q12)</f>
        <v>114529</v>
      </c>
    </row>
    <row r="14" spans="1:17" ht="29.25" customHeight="1">
      <c r="A14" s="769" t="s">
        <v>20</v>
      </c>
      <c r="B14" s="763" t="s">
        <v>146</v>
      </c>
      <c r="C14" s="379">
        <v>250000</v>
      </c>
      <c r="D14" s="404">
        <v>251265</v>
      </c>
      <c r="E14" s="381"/>
      <c r="F14" s="411" t="s">
        <v>81</v>
      </c>
      <c r="G14" s="382"/>
      <c r="H14" s="382"/>
      <c r="I14" s="390"/>
      <c r="J14" s="384"/>
      <c r="K14" s="390"/>
      <c r="L14" s="390"/>
      <c r="M14" s="383">
        <v>0</v>
      </c>
      <c r="N14" s="383">
        <v>0</v>
      </c>
      <c r="O14" s="383">
        <v>0</v>
      </c>
      <c r="P14" s="383">
        <v>0</v>
      </c>
      <c r="Q14" s="388">
        <v>0</v>
      </c>
    </row>
    <row r="15" spans="1:17" ht="29.25" customHeight="1">
      <c r="A15" s="769" t="s">
        <v>110</v>
      </c>
      <c r="B15" s="763" t="s">
        <v>147</v>
      </c>
      <c r="C15" s="379">
        <v>140000</v>
      </c>
      <c r="D15" s="404">
        <v>140000</v>
      </c>
      <c r="E15" s="381"/>
      <c r="F15" s="726">
        <v>41558</v>
      </c>
      <c r="G15" s="382"/>
      <c r="H15" s="382"/>
      <c r="I15" s="390"/>
      <c r="J15" s="384"/>
      <c r="K15" s="390"/>
      <c r="L15" s="390"/>
      <c r="M15" s="383">
        <v>0</v>
      </c>
      <c r="N15" s="383">
        <v>0</v>
      </c>
      <c r="O15" s="383">
        <v>0</v>
      </c>
      <c r="P15" s="383">
        <v>0</v>
      </c>
      <c r="Q15" s="403">
        <v>0</v>
      </c>
    </row>
    <row r="16" spans="1:17" ht="29.25" customHeight="1">
      <c r="A16" s="769" t="s">
        <v>112</v>
      </c>
      <c r="B16" s="763" t="s">
        <v>148</v>
      </c>
      <c r="C16" s="379">
        <v>100000</v>
      </c>
      <c r="D16" s="404">
        <v>20000</v>
      </c>
      <c r="E16" s="381"/>
      <c r="F16" s="381">
        <v>41271</v>
      </c>
      <c r="G16" s="382"/>
      <c r="H16" s="382"/>
      <c r="I16" s="390"/>
      <c r="J16" s="384"/>
      <c r="K16" s="390"/>
      <c r="L16" s="390"/>
      <c r="M16" s="383">
        <v>20000</v>
      </c>
      <c r="N16" s="383">
        <v>0</v>
      </c>
      <c r="O16" s="383">
        <v>0</v>
      </c>
      <c r="P16" s="383">
        <v>0</v>
      </c>
      <c r="Q16" s="403">
        <f>D16-M16-N16-O16-P16</f>
        <v>0</v>
      </c>
    </row>
    <row r="17" spans="1:17" ht="29.25" customHeight="1">
      <c r="A17" s="769" t="s">
        <v>114</v>
      </c>
      <c r="B17" s="765" t="s">
        <v>145</v>
      </c>
      <c r="C17" s="404">
        <f>SUM(C14:C16)</f>
        <v>490000</v>
      </c>
      <c r="D17" s="404">
        <f>SUM(D14:D16)</f>
        <v>411265</v>
      </c>
      <c r="E17" s="405"/>
      <c r="F17" s="406" t="s">
        <v>81</v>
      </c>
      <c r="G17" s="407"/>
      <c r="H17" s="407"/>
      <c r="I17" s="408">
        <f>SUM(I4:I16)</f>
        <v>3331</v>
      </c>
      <c r="J17" s="409"/>
      <c r="K17" s="408">
        <f>SUM(K4:K16)</f>
        <v>44212</v>
      </c>
      <c r="L17" s="408">
        <f>SUM(L4:L16)</f>
        <v>77143</v>
      </c>
      <c r="M17" s="404">
        <f>SUM(M14:M16)</f>
        <v>20000</v>
      </c>
      <c r="N17" s="404">
        <f>SUM(N14:N16)</f>
        <v>0</v>
      </c>
      <c r="O17" s="404">
        <f>SUM(O14:O16)</f>
        <v>0</v>
      </c>
      <c r="P17" s="404">
        <f>SUM(P14:P16)</f>
        <v>0</v>
      </c>
      <c r="Q17" s="410">
        <f>SUM(Q14:Q16)</f>
        <v>0</v>
      </c>
    </row>
    <row r="18" spans="1:17" ht="29.25" customHeight="1">
      <c r="A18" s="769" t="s">
        <v>115</v>
      </c>
      <c r="B18" s="763" t="s">
        <v>654</v>
      </c>
      <c r="C18" s="379">
        <v>1056080</v>
      </c>
      <c r="D18" s="389">
        <v>1056080</v>
      </c>
      <c r="E18" s="381"/>
      <c r="F18" s="381">
        <v>45473</v>
      </c>
      <c r="G18" s="382"/>
      <c r="H18" s="382"/>
      <c r="I18" s="390"/>
      <c r="J18" s="384"/>
      <c r="K18" s="390"/>
      <c r="L18" s="390"/>
      <c r="M18" s="383">
        <v>93213</v>
      </c>
      <c r="N18" s="383">
        <v>93213</v>
      </c>
      <c r="O18" s="383">
        <v>93213</v>
      </c>
      <c r="P18" s="383">
        <v>93213</v>
      </c>
      <c r="Q18" s="403">
        <f>D18-M18-N18-O18-P18</f>
        <v>683228</v>
      </c>
    </row>
    <row r="19" spans="1:17" ht="28.5" customHeight="1" thickBot="1">
      <c r="A19" s="769" t="s">
        <v>117</v>
      </c>
      <c r="B19" s="766" t="s">
        <v>512</v>
      </c>
      <c r="C19" s="717">
        <f>SUM(C13+C17+C18)</f>
        <v>2398322</v>
      </c>
      <c r="D19" s="717">
        <f>SUM(D13+D17+D18)</f>
        <v>1835058</v>
      </c>
      <c r="E19" s="718">
        <f>E17+E18</f>
        <v>0</v>
      </c>
      <c r="F19" s="719" t="s">
        <v>81</v>
      </c>
      <c r="G19" s="720">
        <f aca="true" t="shared" si="1" ref="G19:L19">G17+G18</f>
        <v>0</v>
      </c>
      <c r="H19" s="720">
        <f t="shared" si="1"/>
        <v>0</v>
      </c>
      <c r="I19" s="721">
        <f t="shared" si="1"/>
        <v>3331</v>
      </c>
      <c r="J19" s="722">
        <f t="shared" si="1"/>
        <v>0</v>
      </c>
      <c r="K19" s="721">
        <f t="shared" si="1"/>
        <v>44212</v>
      </c>
      <c r="L19" s="721">
        <f t="shared" si="1"/>
        <v>77143</v>
      </c>
      <c r="M19" s="717">
        <f>SUM(M13+M17+M18)</f>
        <v>203400</v>
      </c>
      <c r="N19" s="717">
        <f>SUM(N13+N17+N18)</f>
        <v>183639</v>
      </c>
      <c r="O19" s="717">
        <f>SUM(O13+O17+O18)</f>
        <v>136178</v>
      </c>
      <c r="P19" s="717">
        <f>SUM(P13+P17+P18)</f>
        <v>122819</v>
      </c>
      <c r="Q19" s="723">
        <f>SUM(Q13+Q17+Q18)</f>
        <v>797757</v>
      </c>
    </row>
    <row r="20" spans="1:17" ht="39" customHeight="1" thickBot="1">
      <c r="A20" s="770" t="s">
        <v>118</v>
      </c>
      <c r="B20" s="767" t="s">
        <v>766</v>
      </c>
      <c r="C20" s="727">
        <v>99526</v>
      </c>
      <c r="D20" s="728">
        <v>99526</v>
      </c>
      <c r="E20" s="727"/>
      <c r="F20" s="761">
        <v>42004</v>
      </c>
      <c r="G20" s="727"/>
      <c r="H20" s="727"/>
      <c r="I20" s="727"/>
      <c r="J20" s="727"/>
      <c r="K20" s="727"/>
      <c r="L20" s="727"/>
      <c r="M20" s="727">
        <v>0</v>
      </c>
      <c r="N20" s="727">
        <v>99526</v>
      </c>
      <c r="O20" s="724"/>
      <c r="P20" s="724"/>
      <c r="Q20" s="725"/>
    </row>
  </sheetData>
  <mergeCells count="1">
    <mergeCell ref="P1:Q1"/>
  </mergeCells>
  <printOptions horizontalCentered="1" verticalCentered="1"/>
  <pageMargins left="0.7874015748031497" right="0.7874015748031497" top="0.97" bottom="0.7874015748031497" header="0.48" footer="0.5118110236220472"/>
  <pageSetup horizontalDpi="600" verticalDpi="600" orientation="landscape" paperSize="9" scale="80" r:id="rId1"/>
  <headerFooter alignWithMargins="0">
    <oddHeader>&amp;L 8. melléklet a...../.....(...) önkormányzati rendelethez&amp;C&amp;"Arial CE,Félkövér"&amp;14
Kisvárda Város Önkormányzatának adósságot keletkeztető ügyletekből és kezességvállalásokból fennálló  kötelezettségei 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workbookViewId="0" topLeftCell="A10">
      <selection activeCell="D40" sqref="D40"/>
    </sheetView>
  </sheetViews>
  <sheetFormatPr defaultColWidth="9.00390625" defaultRowHeight="12.75"/>
  <cols>
    <col min="1" max="1" width="3.625" style="195" customWidth="1"/>
    <col min="2" max="2" width="53.25390625" style="195" customWidth="1"/>
    <col min="3" max="3" width="20.125" style="195" customWidth="1"/>
    <col min="4" max="4" width="9.875" style="195" customWidth="1"/>
    <col min="5" max="16384" width="8.00390625" style="195" customWidth="1"/>
  </cols>
  <sheetData>
    <row r="1" spans="1:6" ht="33" customHeight="1">
      <c r="A1" s="841" t="s">
        <v>478</v>
      </c>
      <c r="B1" s="841"/>
      <c r="C1" s="841"/>
      <c r="D1" s="419"/>
      <c r="E1" s="420"/>
      <c r="F1" s="420"/>
    </row>
    <row r="2" spans="1:6" ht="15.75" customHeight="1" thickBot="1">
      <c r="A2" s="421"/>
      <c r="B2" s="421"/>
      <c r="C2" s="196" t="s">
        <v>284</v>
      </c>
      <c r="D2" s="422"/>
      <c r="E2" s="420"/>
      <c r="F2" s="420"/>
    </row>
    <row r="3" spans="1:6" ht="13.5" customHeight="1" thickBot="1">
      <c r="A3" s="423"/>
      <c r="B3" s="424" t="s">
        <v>180</v>
      </c>
      <c r="C3" s="425" t="s">
        <v>181</v>
      </c>
      <c r="D3" s="419"/>
      <c r="E3" s="420"/>
      <c r="F3" s="420"/>
    </row>
    <row r="4" spans="1:6" ht="22.5" customHeight="1" thickBot="1">
      <c r="A4" s="426"/>
      <c r="B4" s="427" t="s">
        <v>422</v>
      </c>
      <c r="C4" s="428" t="s">
        <v>577</v>
      </c>
      <c r="D4" s="419"/>
      <c r="E4" s="420"/>
      <c r="F4" s="420"/>
    </row>
    <row r="5" spans="1:6" ht="15">
      <c r="A5" s="429" t="s">
        <v>2</v>
      </c>
      <c r="B5" s="430" t="s">
        <v>414</v>
      </c>
      <c r="C5" s="431">
        <v>951500</v>
      </c>
      <c r="D5" s="419"/>
      <c r="E5" s="420"/>
      <c r="F5" s="420"/>
    </row>
    <row r="6" spans="1:6" ht="15">
      <c r="A6" s="432" t="s">
        <v>3</v>
      </c>
      <c r="B6" s="433" t="s">
        <v>423</v>
      </c>
      <c r="C6" s="434"/>
      <c r="D6" s="419"/>
      <c r="E6" s="420"/>
      <c r="F6" s="420"/>
    </row>
    <row r="7" spans="1:6" ht="15">
      <c r="A7" s="432" t="s">
        <v>4</v>
      </c>
      <c r="B7" s="433" t="s">
        <v>424</v>
      </c>
      <c r="C7" s="434">
        <v>24270</v>
      </c>
      <c r="D7" s="419"/>
      <c r="E7" s="420"/>
      <c r="F7" s="420"/>
    </row>
    <row r="8" spans="1:6" ht="29.25" customHeight="1">
      <c r="A8" s="432" t="s">
        <v>5</v>
      </c>
      <c r="B8" s="435" t="s">
        <v>482</v>
      </c>
      <c r="C8" s="434">
        <v>25860</v>
      </c>
      <c r="D8" s="419"/>
      <c r="E8" s="420"/>
      <c r="F8" s="420"/>
    </row>
    <row r="9" spans="1:6" ht="15">
      <c r="A9" s="436" t="s">
        <v>6</v>
      </c>
      <c r="B9" s="437" t="s">
        <v>415</v>
      </c>
      <c r="C9" s="438"/>
      <c r="D9" s="419"/>
      <c r="E9" s="420"/>
      <c r="F9" s="420"/>
    </row>
    <row r="10" spans="1:6" ht="15">
      <c r="A10" s="432" t="s">
        <v>8</v>
      </c>
      <c r="B10" s="433" t="s">
        <v>416</v>
      </c>
      <c r="C10" s="434"/>
      <c r="D10" s="419"/>
      <c r="E10" s="420"/>
      <c r="F10" s="420"/>
    </row>
    <row r="11" spans="1:6" ht="15.75" thickBot="1">
      <c r="A11" s="436" t="s">
        <v>10</v>
      </c>
      <c r="B11" s="437" t="s">
        <v>417</v>
      </c>
      <c r="C11" s="438"/>
      <c r="D11" s="419"/>
      <c r="E11" s="420"/>
      <c r="F11" s="420"/>
    </row>
    <row r="12" spans="1:6" ht="15.75" thickBot="1">
      <c r="A12" s="439" t="s">
        <v>19</v>
      </c>
      <c r="B12" s="440" t="s">
        <v>425</v>
      </c>
      <c r="C12" s="441">
        <f>SUM(C5:C11)</f>
        <v>1001630</v>
      </c>
      <c r="D12" s="419"/>
      <c r="E12" s="420"/>
      <c r="F12" s="420"/>
    </row>
    <row r="13" spans="1:6" ht="23.25" customHeight="1">
      <c r="A13" s="842" t="s">
        <v>426</v>
      </c>
      <c r="B13" s="842"/>
      <c r="C13" s="842"/>
      <c r="D13" s="419"/>
      <c r="E13" s="420"/>
      <c r="F13" s="420"/>
    </row>
    <row r="14" spans="1:6" ht="23.25" customHeight="1">
      <c r="A14" s="442"/>
      <c r="B14" s="442"/>
      <c r="C14" s="442"/>
      <c r="D14" s="419"/>
      <c r="E14" s="420"/>
      <c r="F14" s="420"/>
    </row>
    <row r="15" spans="1:6" ht="18" customHeight="1">
      <c r="A15" s="840" t="s">
        <v>479</v>
      </c>
      <c r="B15" s="840"/>
      <c r="C15" s="442"/>
      <c r="D15" s="419"/>
      <c r="E15" s="420"/>
      <c r="F15" s="420"/>
    </row>
    <row r="16" spans="1:6" ht="15">
      <c r="A16" s="841" t="s">
        <v>578</v>
      </c>
      <c r="B16" s="841"/>
      <c r="C16" s="841"/>
      <c r="D16" s="419"/>
      <c r="E16" s="420"/>
      <c r="F16" s="420"/>
    </row>
    <row r="17" spans="1:6" ht="15.75" thickBot="1">
      <c r="A17" s="421"/>
      <c r="B17" s="421"/>
      <c r="C17" s="196" t="s">
        <v>284</v>
      </c>
      <c r="D17" s="419"/>
      <c r="E17" s="420"/>
      <c r="F17" s="420"/>
    </row>
    <row r="18" spans="1:6" ht="13.5" customHeight="1" thickBot="1">
      <c r="A18" s="443"/>
      <c r="B18" s="424" t="s">
        <v>180</v>
      </c>
      <c r="C18" s="425" t="s">
        <v>181</v>
      </c>
      <c r="D18" s="419"/>
      <c r="E18" s="420"/>
      <c r="F18" s="420"/>
    </row>
    <row r="19" spans="1:6" ht="27" customHeight="1" thickBot="1">
      <c r="A19" s="432"/>
      <c r="B19" s="427" t="s">
        <v>427</v>
      </c>
      <c r="C19" s="428" t="s">
        <v>428</v>
      </c>
      <c r="D19" s="419"/>
      <c r="E19" s="420"/>
      <c r="F19" s="420"/>
    </row>
    <row r="20" spans="1:6" ht="15">
      <c r="A20" s="432" t="s">
        <v>2</v>
      </c>
      <c r="B20" s="444"/>
      <c r="C20" s="431"/>
      <c r="D20" s="419"/>
      <c r="E20" s="420"/>
      <c r="F20" s="420"/>
    </row>
    <row r="21" spans="1:6" ht="15">
      <c r="A21" s="432" t="s">
        <v>3</v>
      </c>
      <c r="B21" s="445"/>
      <c r="C21" s="434"/>
      <c r="D21" s="419"/>
      <c r="E21" s="420"/>
      <c r="F21" s="420"/>
    </row>
    <row r="22" spans="1:6" ht="15.75" thickBot="1">
      <c r="A22" s="432" t="s">
        <v>4</v>
      </c>
      <c r="B22" s="446"/>
      <c r="C22" s="438"/>
      <c r="D22" s="419"/>
      <c r="E22" s="420"/>
      <c r="F22" s="420"/>
    </row>
    <row r="23" spans="1:6" ht="24.75" thickBot="1">
      <c r="A23" s="439" t="s">
        <v>5</v>
      </c>
      <c r="B23" s="447" t="s">
        <v>429</v>
      </c>
      <c r="C23" s="448">
        <f>SUM(C20:C22)</f>
        <v>0</v>
      </c>
      <c r="D23" s="419"/>
      <c r="E23" s="420"/>
      <c r="F23" s="420"/>
    </row>
    <row r="24" spans="1:6" ht="15">
      <c r="A24" s="420"/>
      <c r="B24" s="420"/>
      <c r="C24" s="420"/>
      <c r="D24" s="420"/>
      <c r="E24" s="420"/>
      <c r="F24" s="420"/>
    </row>
    <row r="25" spans="1:6" ht="15">
      <c r="A25" s="420"/>
      <c r="B25" s="420"/>
      <c r="C25" s="420"/>
      <c r="D25" s="420"/>
      <c r="E25" s="420"/>
      <c r="F25" s="420"/>
    </row>
    <row r="26" spans="1:6" ht="15">
      <c r="A26" s="840" t="s">
        <v>481</v>
      </c>
      <c r="B26" s="840"/>
      <c r="C26" s="420"/>
      <c r="D26" s="420"/>
      <c r="E26" s="420"/>
      <c r="F26" s="420"/>
    </row>
    <row r="27" spans="1:7" ht="15" customHeight="1">
      <c r="A27" s="839" t="s">
        <v>480</v>
      </c>
      <c r="B27" s="839"/>
      <c r="C27" s="839"/>
      <c r="D27" s="839"/>
      <c r="E27" s="451"/>
      <c r="F27" s="450"/>
      <c r="G27" s="194"/>
    </row>
    <row r="28" spans="1:7" ht="15.75" thickBot="1">
      <c r="A28" s="449"/>
      <c r="B28" s="452"/>
      <c r="C28" s="209" t="s">
        <v>284</v>
      </c>
      <c r="D28" s="452"/>
      <c r="E28" s="196"/>
      <c r="F28" s="453"/>
      <c r="G28" s="193"/>
    </row>
    <row r="29" spans="1:7" ht="15.75" thickBot="1">
      <c r="A29" s="464"/>
      <c r="B29" s="469" t="s">
        <v>180</v>
      </c>
      <c r="C29" s="470" t="s">
        <v>181</v>
      </c>
      <c r="D29" s="471" t="s">
        <v>183</v>
      </c>
      <c r="E29" s="449"/>
      <c r="F29" s="449"/>
      <c r="G29" s="21"/>
    </row>
    <row r="30" spans="1:7" ht="15.75" thickBot="1">
      <c r="A30" s="465"/>
      <c r="B30" s="472" t="s">
        <v>430</v>
      </c>
      <c r="C30" s="473" t="s">
        <v>431</v>
      </c>
      <c r="D30" s="474" t="s">
        <v>71</v>
      </c>
      <c r="E30" s="449"/>
      <c r="F30" s="449"/>
      <c r="G30" s="21"/>
    </row>
    <row r="31" spans="1:7" ht="15">
      <c r="A31" s="454" t="s">
        <v>2</v>
      </c>
      <c r="B31" s="466" t="s">
        <v>164</v>
      </c>
      <c r="C31" s="467" t="s">
        <v>432</v>
      </c>
      <c r="D31" s="468">
        <v>1000</v>
      </c>
      <c r="E31" s="449"/>
      <c r="F31" s="449"/>
      <c r="G31" s="21"/>
    </row>
    <row r="32" spans="1:7" ht="15">
      <c r="A32" s="455" t="s">
        <v>3</v>
      </c>
      <c r="B32" s="456" t="s">
        <v>404</v>
      </c>
      <c r="C32" s="457" t="s">
        <v>433</v>
      </c>
      <c r="D32" s="458">
        <f>9000+28861</f>
        <v>37861</v>
      </c>
      <c r="E32" s="449"/>
      <c r="F32" s="449"/>
      <c r="G32" s="21"/>
    </row>
    <row r="33" spans="1:7" ht="15">
      <c r="A33" s="455" t="s">
        <v>4</v>
      </c>
      <c r="B33" s="456" t="s">
        <v>405</v>
      </c>
      <c r="C33" s="457" t="s">
        <v>434</v>
      </c>
      <c r="D33" s="458">
        <v>100</v>
      </c>
      <c r="E33" s="449"/>
      <c r="F33" s="449"/>
      <c r="G33" s="21"/>
    </row>
    <row r="34" spans="1:7" ht="24">
      <c r="A34" s="455" t="s">
        <v>5</v>
      </c>
      <c r="B34" s="456" t="s">
        <v>406</v>
      </c>
      <c r="C34" s="417" t="s">
        <v>662</v>
      </c>
      <c r="D34" s="458">
        <f>15000-13000</f>
        <v>2000</v>
      </c>
      <c r="E34" s="449"/>
      <c r="F34" s="449"/>
      <c r="G34" s="21"/>
    </row>
    <row r="35" spans="1:7" ht="15">
      <c r="A35" s="455" t="s">
        <v>6</v>
      </c>
      <c r="B35" s="456" t="s">
        <v>407</v>
      </c>
      <c r="C35" s="457" t="s">
        <v>434</v>
      </c>
      <c r="D35" s="458">
        <v>500</v>
      </c>
      <c r="E35" s="449"/>
      <c r="F35" s="449"/>
      <c r="G35" s="21"/>
    </row>
    <row r="36" spans="1:7" ht="24">
      <c r="A36" s="455" t="s">
        <v>8</v>
      </c>
      <c r="B36" s="456" t="s">
        <v>661</v>
      </c>
      <c r="C36" s="417" t="s">
        <v>663</v>
      </c>
      <c r="D36" s="458">
        <f>292000-6000</f>
        <v>286000</v>
      </c>
      <c r="E36" s="449"/>
      <c r="F36" s="449"/>
      <c r="G36" s="21"/>
    </row>
    <row r="37" spans="1:7" ht="15">
      <c r="A37" s="455" t="s">
        <v>10</v>
      </c>
      <c r="B37" s="456" t="s">
        <v>664</v>
      </c>
      <c r="C37" s="417" t="s">
        <v>665</v>
      </c>
      <c r="D37" s="458">
        <v>500</v>
      </c>
      <c r="E37" s="449"/>
      <c r="F37" s="449"/>
      <c r="G37" s="21"/>
    </row>
    <row r="38" spans="1:7" ht="24">
      <c r="A38" s="455" t="s">
        <v>19</v>
      </c>
      <c r="B38" s="475" t="s">
        <v>668</v>
      </c>
      <c r="C38" s="476" t="s">
        <v>669</v>
      </c>
      <c r="D38" s="477">
        <v>2500</v>
      </c>
      <c r="E38" s="449"/>
      <c r="F38" s="449"/>
      <c r="G38" s="21"/>
    </row>
    <row r="39" spans="1:7" ht="24.75" thickBot="1">
      <c r="A39" s="455" t="s">
        <v>12</v>
      </c>
      <c r="B39" s="459" t="s">
        <v>666</v>
      </c>
      <c r="C39" s="418" t="s">
        <v>667</v>
      </c>
      <c r="D39" s="460">
        <v>1800</v>
      </c>
      <c r="E39" s="449"/>
      <c r="F39" s="449"/>
      <c r="G39" s="21"/>
    </row>
    <row r="40" spans="1:7" ht="15.75" thickBot="1">
      <c r="A40" s="455" t="s">
        <v>14</v>
      </c>
      <c r="B40" s="461" t="s">
        <v>59</v>
      </c>
      <c r="C40" s="462"/>
      <c r="D40" s="463">
        <f>SUM(D31:D39)</f>
        <v>332261</v>
      </c>
      <c r="E40" s="449"/>
      <c r="F40" s="449"/>
      <c r="G40" s="21"/>
    </row>
    <row r="41" spans="1:7" ht="15">
      <c r="A41" s="449"/>
      <c r="B41" s="449"/>
      <c r="C41" s="449"/>
      <c r="D41" s="449"/>
      <c r="E41" s="449"/>
      <c r="F41" s="449"/>
      <c r="G41" s="21"/>
    </row>
    <row r="42" spans="1:6" ht="15">
      <c r="A42" s="420"/>
      <c r="B42" s="420"/>
      <c r="C42" s="420"/>
      <c r="D42" s="420"/>
      <c r="E42" s="420"/>
      <c r="F42" s="420"/>
    </row>
  </sheetData>
  <mergeCells count="6">
    <mergeCell ref="A27:D27"/>
    <mergeCell ref="A26:B26"/>
    <mergeCell ref="A1:C1"/>
    <mergeCell ref="A13:C13"/>
    <mergeCell ref="A16:C16"/>
    <mergeCell ref="A15:B1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&amp;L&amp;8 9. melléklet a ...../.... (....)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cp:lastPrinted>2013-02-08T07:53:22Z</cp:lastPrinted>
  <dcterms:created xsi:type="dcterms:W3CDTF">2010-10-21T07:42:49Z</dcterms:created>
  <dcterms:modified xsi:type="dcterms:W3CDTF">2013-02-08T07:55:47Z</dcterms:modified>
  <cp:category/>
  <cp:version/>
  <cp:contentType/>
  <cp:contentStatus/>
</cp:coreProperties>
</file>